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W:\UPR\Gas Natural\Tarifas\Tarifas 2025-2026\10. Propuesta de Resolución\5. Resolución post alegaciones\"/>
    </mc:Choice>
  </mc:AlternateContent>
  <xr:revisionPtr revIDLastSave="0" documentId="13_ncr:1_{53E07A88-78B5-4511-938C-A2BEBA6BD4FA}" xr6:coauthVersionLast="47" xr6:coauthVersionMax="47" xr10:uidLastSave="{00000000-0000-0000-0000-000000000000}"/>
  <bookViews>
    <workbookView xWindow="-98" yWindow="-98" windowWidth="28996" windowHeight="15675" tabRatio="756" xr2:uid="{00000000-000D-0000-FFFF-FFFF00000000}"/>
  </bookViews>
  <sheets>
    <sheet name="Conditions" sheetId="1" r:id="rId1"/>
    <sheet name="Input" sheetId="2" r:id="rId2"/>
    <sheet name="Input_National_Capacity" sheetId="5" r:id="rId3"/>
    <sheet name="Entry capacity" sheetId="3" r:id="rId4"/>
    <sheet name="Exit Capacity" sheetId="4" r:id="rId5"/>
    <sheet name="Distance Matrix_en" sheetId="7" r:id="rId6"/>
    <sheet name="Distance Matrix_ex" sheetId="8" r:id="rId7"/>
    <sheet name="Entry Tariff_1a" sheetId="9" r:id="rId8"/>
    <sheet name="Entry Tariff_1b" sheetId="18" r:id="rId9"/>
    <sheet name="Entry Tariff_2" sheetId="10" r:id="rId10"/>
    <sheet name="Entry Tariff_3" sheetId="12" r:id="rId11"/>
    <sheet name="Exit Tariff_1a" sheetId="13" r:id="rId12"/>
    <sheet name="Exit Tariff_1b" sheetId="17" r:id="rId13"/>
    <sheet name="Exit Tariff_2" sheetId="15" r:id="rId14"/>
    <sheet name="Exit Tariff_3" sheetId="16" r:id="rId15"/>
    <sheet name="Exit Tariff_4" sheetId="21" r:id="rId16"/>
    <sheet name="Commodity tariff" sheetId="19" r:id="rId17"/>
    <sheet name="Final Tariff" sheetId="20" r:id="rId18"/>
  </sheets>
  <definedNames>
    <definedName name="_xlnm.Print_Area" localSheetId="9">'Entry Tariff_2'!$A$1:$C$61</definedName>
    <definedName name="_xlnm.Print_Area" localSheetId="10">'Entry Tariff_3'!$A$1:$C$61</definedName>
    <definedName name="_xlnm.Print_Area" localSheetId="4">'Exit Capacity'!$A$1:$C$293</definedName>
    <definedName name="_xlnm.Print_Titles" localSheetId="16">'Commodity tariff'!$1:$7</definedName>
    <definedName name="_xlnm.Print_Titles" localSheetId="5">'Distance Matrix_en'!$A:$A</definedName>
    <definedName name="_xlnm.Print_Titles" localSheetId="6">'Distance Matrix_ex'!$1:$11</definedName>
    <definedName name="_xlnm.Print_Titles" localSheetId="3">'Entry capacity'!$1:$7</definedName>
    <definedName name="_xlnm.Print_Titles" localSheetId="7">'Entry Tariff_1a'!$1:$7</definedName>
    <definedName name="_xlnm.Print_Titles" localSheetId="8">'Entry Tariff_1b'!$1:$7</definedName>
    <definedName name="_xlnm.Print_Titles" localSheetId="9">'Entry Tariff_2'!$1:$7</definedName>
    <definedName name="_xlnm.Print_Titles" localSheetId="10">'Entry Tariff_3'!$1:$7</definedName>
    <definedName name="_xlnm.Print_Titles" localSheetId="4">'Exit Capacity'!$1:$11</definedName>
    <definedName name="_xlnm.Print_Titles" localSheetId="11">'Exit Tariff_1a'!$1:$11</definedName>
    <definedName name="_xlnm.Print_Titles" localSheetId="12">'Exit Tariff_1b'!$1:$11</definedName>
    <definedName name="_xlnm.Print_Titles" localSheetId="13">'Exit Tariff_2'!$1:$7</definedName>
    <definedName name="_xlnm.Print_Titles" localSheetId="14">'Exit Tariff_3'!$1:$7</definedName>
    <definedName name="_xlnm.Print_Titles" localSheetId="15">'Exit Tariff_4'!$1:$7</definedName>
    <definedName name="_xlnm.Print_Titles" localSheetId="17">'Final Tariff'!$1:$7</definedName>
    <definedName name="_xlnm.Print_Titles" localSheetId="1">Input!$1:$7</definedName>
    <definedName name="_xlnm.Print_Titles" localSheetId="2">Input_National_Capacity!$1:$11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5" i="20" l="1"/>
  <c r="B24" i="20"/>
  <c r="B23" i="20"/>
  <c r="A23" i="20"/>
  <c r="A24" i="20"/>
  <c r="A12" i="4" l="1"/>
  <c r="A26" i="20" l="1"/>
  <c r="A22" i="20"/>
  <c r="A21" i="20"/>
  <c r="A20" i="20"/>
  <c r="A19" i="20"/>
  <c r="A18" i="20"/>
  <c r="A17" i="20"/>
  <c r="A16" i="20"/>
  <c r="A15" i="20"/>
  <c r="B22" i="20"/>
  <c r="B21" i="20"/>
  <c r="B20" i="20"/>
  <c r="B19" i="20"/>
  <c r="B18" i="20"/>
  <c r="B17" i="20"/>
  <c r="B16" i="20"/>
  <c r="B15" i="20"/>
  <c r="B277" i="17"/>
  <c r="B278" i="17"/>
  <c r="B279" i="17"/>
  <c r="B280" i="17"/>
  <c r="B281" i="17"/>
  <c r="B282" i="17"/>
  <c r="B283" i="17"/>
  <c r="B284" i="17"/>
  <c r="A285" i="17"/>
  <c r="A572" i="17" s="1"/>
  <c r="B285" i="17"/>
  <c r="A286" i="17"/>
  <c r="A573" i="17" s="1"/>
  <c r="B286" i="17"/>
  <c r="A287" i="17"/>
  <c r="A574" i="17" s="1"/>
  <c r="B287" i="17"/>
  <c r="A288" i="17"/>
  <c r="A575" i="17" s="1"/>
  <c r="B288" i="17"/>
  <c r="B289" i="17"/>
  <c r="B290" i="17"/>
  <c r="B291" i="17"/>
  <c r="A292" i="17"/>
  <c r="A579" i="17" s="1"/>
  <c r="B292" i="17"/>
  <c r="A1433" i="13"/>
  <c r="A1434" i="13"/>
  <c r="A1435" i="13"/>
  <c r="A1436" i="13"/>
  <c r="A1440" i="13"/>
  <c r="B277" i="13"/>
  <c r="B564" i="13" s="1"/>
  <c r="B851" i="13" s="1"/>
  <c r="B1138" i="13" s="1"/>
  <c r="B1425" i="13" s="1"/>
  <c r="B278" i="13"/>
  <c r="B565" i="13" s="1"/>
  <c r="B852" i="13" s="1"/>
  <c r="B1139" i="13" s="1"/>
  <c r="B1426" i="13" s="1"/>
  <c r="B279" i="13"/>
  <c r="B566" i="13" s="1"/>
  <c r="B853" i="13" s="1"/>
  <c r="B1140" i="13" s="1"/>
  <c r="B1427" i="13" s="1"/>
  <c r="B280" i="13"/>
  <c r="B567" i="13" s="1"/>
  <c r="B854" i="13" s="1"/>
  <c r="B1141" i="13" s="1"/>
  <c r="B1428" i="13" s="1"/>
  <c r="B281" i="13"/>
  <c r="B568" i="13" s="1"/>
  <c r="B855" i="13" s="1"/>
  <c r="B1142" i="13" s="1"/>
  <c r="B1429" i="13" s="1"/>
  <c r="B282" i="13"/>
  <c r="B569" i="13" s="1"/>
  <c r="B856" i="13" s="1"/>
  <c r="B1143" i="13" s="1"/>
  <c r="B1430" i="13" s="1"/>
  <c r="B283" i="13"/>
  <c r="B570" i="13" s="1"/>
  <c r="B857" i="13" s="1"/>
  <c r="B1144" i="13" s="1"/>
  <c r="B1431" i="13" s="1"/>
  <c r="B284" i="13"/>
  <c r="B571" i="13" s="1"/>
  <c r="B858" i="13" s="1"/>
  <c r="B1145" i="13" s="1"/>
  <c r="B1432" i="13" s="1"/>
  <c r="A285" i="13"/>
  <c r="A572" i="13" s="1"/>
  <c r="B285" i="13"/>
  <c r="B572" i="13" s="1"/>
  <c r="B859" i="13" s="1"/>
  <c r="B1146" i="13" s="1"/>
  <c r="B1433" i="13" s="1"/>
  <c r="A286" i="13"/>
  <c r="A573" i="13" s="1"/>
  <c r="B286" i="13"/>
  <c r="B573" i="13" s="1"/>
  <c r="B860" i="13" s="1"/>
  <c r="B1147" i="13" s="1"/>
  <c r="B1434" i="13" s="1"/>
  <c r="A287" i="13"/>
  <c r="A574" i="13" s="1"/>
  <c r="B287" i="13"/>
  <c r="B574" i="13" s="1"/>
  <c r="B861" i="13" s="1"/>
  <c r="B1148" i="13" s="1"/>
  <c r="B1435" i="13" s="1"/>
  <c r="A288" i="13"/>
  <c r="A575" i="13" s="1"/>
  <c r="B288" i="13"/>
  <c r="B575" i="13" s="1"/>
  <c r="B862" i="13" s="1"/>
  <c r="B1149" i="13" s="1"/>
  <c r="B1436" i="13" s="1"/>
  <c r="B289" i="13"/>
  <c r="B576" i="13" s="1"/>
  <c r="B863" i="13" s="1"/>
  <c r="B1150" i="13" s="1"/>
  <c r="B1437" i="13" s="1"/>
  <c r="B290" i="13"/>
  <c r="B577" i="13" s="1"/>
  <c r="B864" i="13" s="1"/>
  <c r="B1151" i="13" s="1"/>
  <c r="B1438" i="13" s="1"/>
  <c r="B291" i="13"/>
  <c r="B578" i="13" s="1"/>
  <c r="B865" i="13" s="1"/>
  <c r="B1152" i="13" s="1"/>
  <c r="B1439" i="13" s="1"/>
  <c r="A292" i="13"/>
  <c r="A579" i="13" s="1"/>
  <c r="B292" i="13"/>
  <c r="B579" i="13" s="1"/>
  <c r="B866" i="13" s="1"/>
  <c r="B1153" i="13" s="1"/>
  <c r="B1440" i="13" s="1"/>
  <c r="B572" i="17" l="1"/>
  <c r="B859" i="17" s="1"/>
  <c r="B1146" i="17" s="1"/>
  <c r="B1433" i="17" s="1"/>
  <c r="B575" i="17"/>
  <c r="B862" i="17" s="1"/>
  <c r="B1149" i="17" s="1"/>
  <c r="B1436" i="17" s="1"/>
  <c r="B570" i="17"/>
  <c r="B857" i="17" s="1"/>
  <c r="B1144" i="17" s="1"/>
  <c r="B1431" i="17" s="1"/>
  <c r="B574" i="17"/>
  <c r="B861" i="17" s="1"/>
  <c r="B1148" i="17" s="1"/>
  <c r="B1435" i="17" s="1"/>
  <c r="B569" i="17"/>
  <c r="B856" i="17" s="1"/>
  <c r="B1143" i="17" s="1"/>
  <c r="B1430" i="17" s="1"/>
  <c r="B565" i="17"/>
  <c r="B852" i="17" s="1"/>
  <c r="B1139" i="17" s="1"/>
  <c r="B1426" i="17" s="1"/>
  <c r="B573" i="17"/>
  <c r="B860" i="17" s="1"/>
  <c r="B1147" i="17" s="1"/>
  <c r="B1434" i="17" s="1"/>
  <c r="B567" i="17"/>
  <c r="B854" i="17" s="1"/>
  <c r="B1141" i="17" s="1"/>
  <c r="B1428" i="17" s="1"/>
  <c r="A859" i="17"/>
  <c r="A1146" i="17" s="1"/>
  <c r="A1433" i="17" s="1"/>
  <c r="A862" i="17"/>
  <c r="A1149" i="17" s="1"/>
  <c r="A1436" i="17" s="1"/>
  <c r="A861" i="17"/>
  <c r="A1148" i="17" s="1"/>
  <c r="A1435" i="17" s="1"/>
  <c r="A866" i="17"/>
  <c r="A1153" i="17" s="1"/>
  <c r="A1440" i="17" s="1"/>
  <c r="A866" i="13"/>
  <c r="A1153" i="13" s="1"/>
  <c r="A859" i="13"/>
  <c r="A1146" i="13" s="1"/>
  <c r="A862" i="13"/>
  <c r="A1149" i="13" s="1"/>
  <c r="A861" i="13"/>
  <c r="A1148" i="13" s="1"/>
  <c r="A860" i="17"/>
  <c r="A1147" i="17" s="1"/>
  <c r="A1434" i="17" s="1"/>
  <c r="B579" i="17"/>
  <c r="B866" i="17" s="1"/>
  <c r="B1153" i="17" s="1"/>
  <c r="B1440" i="17" s="1"/>
  <c r="B578" i="17"/>
  <c r="B865" i="17" s="1"/>
  <c r="B1152" i="17" s="1"/>
  <c r="B1439" i="17" s="1"/>
  <c r="B571" i="17"/>
  <c r="B858" i="17" s="1"/>
  <c r="B1145" i="17" s="1"/>
  <c r="B1432" i="17" s="1"/>
  <c r="B576" i="17"/>
  <c r="B863" i="17" s="1"/>
  <c r="B1150" i="17" s="1"/>
  <c r="B1437" i="17" s="1"/>
  <c r="B568" i="17"/>
  <c r="B855" i="17" s="1"/>
  <c r="B1142" i="17" s="1"/>
  <c r="B1429" i="17" s="1"/>
  <c r="B577" i="17"/>
  <c r="B864" i="17" s="1"/>
  <c r="B1151" i="17" s="1"/>
  <c r="B1438" i="17" s="1"/>
  <c r="B564" i="17"/>
  <c r="B851" i="17" s="1"/>
  <c r="B1138" i="17" s="1"/>
  <c r="B1425" i="17" s="1"/>
  <c r="B566" i="17"/>
  <c r="B853" i="17" s="1"/>
  <c r="B1140" i="17" s="1"/>
  <c r="B1427" i="17" s="1"/>
  <c r="A860" i="13"/>
  <c r="A1147" i="13" s="1"/>
  <c r="A278" i="4"/>
  <c r="A279" i="4"/>
  <c r="A280" i="4"/>
  <c r="A281" i="4"/>
  <c r="A282" i="4"/>
  <c r="A283" i="4"/>
  <c r="A284" i="4"/>
  <c r="A289" i="4"/>
  <c r="A290" i="4"/>
  <c r="A291"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A277" i="4"/>
  <c r="B33" i="18"/>
  <c r="B32" i="18"/>
  <c r="B31" i="18"/>
  <c r="B30" i="18"/>
  <c r="B58" i="18" s="1"/>
  <c r="B86" i="18" s="1"/>
  <c r="B114" i="18" s="1"/>
  <c r="B142" i="18" s="1"/>
  <c r="A30" i="18"/>
  <c r="A58" i="18" s="1"/>
  <c r="A86" i="18" s="1"/>
  <c r="A114" i="18" s="1"/>
  <c r="A142" i="18" s="1"/>
  <c r="B29" i="18"/>
  <c r="B57" i="18" s="1"/>
  <c r="B85" i="18" s="1"/>
  <c r="B113" i="18" s="1"/>
  <c r="B141" i="18" s="1"/>
  <c r="A29" i="18"/>
  <c r="A57" i="18" s="1"/>
  <c r="B28" i="18"/>
  <c r="B56" i="18" s="1"/>
  <c r="B84" i="18" s="1"/>
  <c r="B112" i="18" s="1"/>
  <c r="B140" i="18" s="1"/>
  <c r="B27" i="18"/>
  <c r="B55" i="18" s="1"/>
  <c r="B83" i="18" s="1"/>
  <c r="B111" i="18" s="1"/>
  <c r="B139" i="18" s="1"/>
  <c r="B26" i="18"/>
  <c r="B54" i="18" s="1"/>
  <c r="B82" i="18" s="1"/>
  <c r="B110" i="18" s="1"/>
  <c r="B138" i="18" s="1"/>
  <c r="B25" i="18"/>
  <c r="B53" i="18" s="1"/>
  <c r="B81" i="18" s="1"/>
  <c r="B109" i="18" s="1"/>
  <c r="B137" i="18" s="1"/>
  <c r="A25" i="18"/>
  <c r="A53" i="18" s="1"/>
  <c r="B24" i="18"/>
  <c r="B52" i="18" s="1"/>
  <c r="B80" i="18" s="1"/>
  <c r="B108" i="18" s="1"/>
  <c r="B136" i="18" s="1"/>
  <c r="B23" i="18"/>
  <c r="B51" i="18" s="1"/>
  <c r="B79" i="18" s="1"/>
  <c r="B107" i="18" s="1"/>
  <c r="B135" i="18" s="1"/>
  <c r="B22" i="18"/>
  <c r="B50" i="18" s="1"/>
  <c r="B78" i="18" s="1"/>
  <c r="B106" i="18" s="1"/>
  <c r="B134" i="18" s="1"/>
  <c r="B21" i="18"/>
  <c r="B49" i="18" s="1"/>
  <c r="B77" i="18" s="1"/>
  <c r="B105" i="18" s="1"/>
  <c r="B133" i="18" s="1"/>
  <c r="B20" i="18"/>
  <c r="B48" i="18" s="1"/>
  <c r="B76" i="18" s="1"/>
  <c r="B104" i="18" s="1"/>
  <c r="B132" i="18" s="1"/>
  <c r="B19" i="18"/>
  <c r="B47" i="18" s="1"/>
  <c r="B75" i="18" s="1"/>
  <c r="B103" i="18" s="1"/>
  <c r="B131" i="18" s="1"/>
  <c r="B18" i="18"/>
  <c r="B46" i="18" s="1"/>
  <c r="B74" i="18" s="1"/>
  <c r="B102" i="18" s="1"/>
  <c r="B130" i="18" s="1"/>
  <c r="B17" i="18"/>
  <c r="B45" i="18" s="1"/>
  <c r="B73" i="18" s="1"/>
  <c r="B101" i="18" s="1"/>
  <c r="B129" i="18" s="1"/>
  <c r="A17" i="18"/>
  <c r="A45" i="18" s="1"/>
  <c r="B16" i="18"/>
  <c r="B44" i="18" s="1"/>
  <c r="B72" i="18" s="1"/>
  <c r="B100" i="18" s="1"/>
  <c r="B128" i="18" s="1"/>
  <c r="A16" i="18"/>
  <c r="A44" i="18" s="1"/>
  <c r="A72" i="18" s="1"/>
  <c r="A100" i="18" s="1"/>
  <c r="A128" i="18" s="1"/>
  <c r="B63" i="9"/>
  <c r="A63" i="9"/>
  <c r="B33" i="9"/>
  <c r="B61" i="9" s="1"/>
  <c r="B89" i="9" s="1"/>
  <c r="B117" i="9" s="1"/>
  <c r="B145" i="9" s="1"/>
  <c r="B32" i="9"/>
  <c r="B60" i="9" s="1"/>
  <c r="B88" i="9" s="1"/>
  <c r="B116" i="9" s="1"/>
  <c r="B144" i="9" s="1"/>
  <c r="B31" i="9"/>
  <c r="B59" i="9" s="1"/>
  <c r="B87" i="9" s="1"/>
  <c r="B115" i="9" s="1"/>
  <c r="B143" i="9" s="1"/>
  <c r="B30" i="9"/>
  <c r="B58" i="9" s="1"/>
  <c r="B86" i="9" s="1"/>
  <c r="B114" i="9" s="1"/>
  <c r="B142" i="9" s="1"/>
  <c r="A30" i="9"/>
  <c r="A58" i="9" s="1"/>
  <c r="A86" i="9" s="1"/>
  <c r="A114" i="9" s="1"/>
  <c r="A142" i="9" s="1"/>
  <c r="B29" i="9"/>
  <c r="B57" i="9" s="1"/>
  <c r="B85" i="9" s="1"/>
  <c r="B113" i="9" s="1"/>
  <c r="B141" i="9" s="1"/>
  <c r="A29" i="9"/>
  <c r="A57" i="9" s="1"/>
  <c r="A85" i="9" s="1"/>
  <c r="A113" i="9" s="1"/>
  <c r="A141" i="9" s="1"/>
  <c r="B28" i="9"/>
  <c r="B56" i="9" s="1"/>
  <c r="B84" i="9" s="1"/>
  <c r="B112" i="9" s="1"/>
  <c r="B140" i="9" s="1"/>
  <c r="B27" i="9"/>
  <c r="B55" i="9" s="1"/>
  <c r="B83" i="9" s="1"/>
  <c r="B111" i="9" s="1"/>
  <c r="B139" i="9" s="1"/>
  <c r="B26" i="9"/>
  <c r="B54" i="9" s="1"/>
  <c r="B82" i="9" s="1"/>
  <c r="B110" i="9" s="1"/>
  <c r="B138" i="9" s="1"/>
  <c r="B25" i="9"/>
  <c r="B53" i="9" s="1"/>
  <c r="B81" i="9" s="1"/>
  <c r="B109" i="9" s="1"/>
  <c r="B137" i="9" s="1"/>
  <c r="A25" i="9"/>
  <c r="A53" i="9" s="1"/>
  <c r="A81" i="9" s="1"/>
  <c r="A109" i="9" s="1"/>
  <c r="A137" i="9" s="1"/>
  <c r="B24" i="9"/>
  <c r="B52" i="9" s="1"/>
  <c r="B80" i="9" s="1"/>
  <c r="B108" i="9" s="1"/>
  <c r="B136" i="9" s="1"/>
  <c r="B23" i="9"/>
  <c r="B51" i="9" s="1"/>
  <c r="B79" i="9" s="1"/>
  <c r="B107" i="9" s="1"/>
  <c r="B135" i="9" s="1"/>
  <c r="B22" i="9"/>
  <c r="B50" i="9" s="1"/>
  <c r="B78" i="9" s="1"/>
  <c r="B106" i="9" s="1"/>
  <c r="B134" i="9" s="1"/>
  <c r="B21" i="9"/>
  <c r="B49" i="9" s="1"/>
  <c r="B77" i="9" s="1"/>
  <c r="B105" i="9" s="1"/>
  <c r="B133" i="9" s="1"/>
  <c r="B20" i="9"/>
  <c r="B48" i="9" s="1"/>
  <c r="B76" i="9" s="1"/>
  <c r="B104" i="9" s="1"/>
  <c r="B132" i="9" s="1"/>
  <c r="B19" i="9"/>
  <c r="B47" i="9" s="1"/>
  <c r="B75" i="9" s="1"/>
  <c r="B103" i="9" s="1"/>
  <c r="B131" i="9" s="1"/>
  <c r="B18" i="9"/>
  <c r="B46" i="9" s="1"/>
  <c r="B74" i="9" s="1"/>
  <c r="B102" i="9" s="1"/>
  <c r="B130" i="9" s="1"/>
  <c r="B17" i="9"/>
  <c r="B45" i="9" s="1"/>
  <c r="B73" i="9" s="1"/>
  <c r="B101" i="9" s="1"/>
  <c r="B129" i="9" s="1"/>
  <c r="A17" i="9"/>
  <c r="A45" i="9" s="1"/>
  <c r="A73" i="9" s="1"/>
  <c r="A101" i="9" s="1"/>
  <c r="A129" i="9" s="1"/>
  <c r="B16" i="9"/>
  <c r="B44" i="9" s="1"/>
  <c r="B72" i="9" s="1"/>
  <c r="B100" i="9" s="1"/>
  <c r="B128" i="9" s="1"/>
  <c r="A16" i="9"/>
  <c r="A44" i="9" s="1"/>
  <c r="A72" i="9" s="1"/>
  <c r="A100" i="9" s="1"/>
  <c r="A128" i="9" s="1"/>
  <c r="B15" i="9"/>
  <c r="B43" i="9" s="1"/>
  <c r="B71" i="9" s="1"/>
  <c r="B99" i="9" s="1"/>
  <c r="B127" i="9" s="1"/>
  <c r="A15" i="9"/>
  <c r="A43" i="9" s="1"/>
  <c r="A71" i="9" s="1"/>
  <c r="A99" i="9" s="1"/>
  <c r="A127" i="9" s="1"/>
  <c r="B14" i="9"/>
  <c r="B42" i="9" s="1"/>
  <c r="B70" i="9" s="1"/>
  <c r="B98" i="9" s="1"/>
  <c r="B126" i="9" s="1"/>
  <c r="A14" i="9"/>
  <c r="A42" i="9" s="1"/>
  <c r="A70" i="9" s="1"/>
  <c r="A98" i="9" s="1"/>
  <c r="A126" i="9" s="1"/>
  <c r="B13" i="9"/>
  <c r="B41" i="9" s="1"/>
  <c r="B61" i="18" l="1"/>
  <c r="B89" i="18" s="1"/>
  <c r="B117" i="18" s="1"/>
  <c r="B145" i="18" s="1"/>
  <c r="B59" i="18"/>
  <c r="B87" i="18" s="1"/>
  <c r="B115" i="18" s="1"/>
  <c r="B143" i="18" s="1"/>
  <c r="B60" i="18"/>
  <c r="B88" i="18" s="1"/>
  <c r="B116" i="18" s="1"/>
  <c r="B144" i="18" s="1"/>
  <c r="B15" i="17"/>
  <c r="B15" i="13"/>
  <c r="B302" i="13" s="1"/>
  <c r="B589" i="13" s="1"/>
  <c r="B876" i="13" s="1"/>
  <c r="B1163" i="13" s="1"/>
  <c r="B23" i="17"/>
  <c r="B23" i="13"/>
  <c r="B310" i="13" s="1"/>
  <c r="B597" i="13" s="1"/>
  <c r="B884" i="13" s="1"/>
  <c r="B1171" i="13" s="1"/>
  <c r="B31" i="17"/>
  <c r="B31" i="13"/>
  <c r="B318" i="13" s="1"/>
  <c r="B605" i="13" s="1"/>
  <c r="B892" i="13" s="1"/>
  <c r="B1179" i="13" s="1"/>
  <c r="B39" i="17"/>
  <c r="B39" i="13"/>
  <c r="B326" i="13" s="1"/>
  <c r="B613" i="13" s="1"/>
  <c r="B900" i="13" s="1"/>
  <c r="B1187" i="13" s="1"/>
  <c r="B47" i="17"/>
  <c r="B47" i="13"/>
  <c r="B334" i="13" s="1"/>
  <c r="B621" i="13" s="1"/>
  <c r="B908" i="13" s="1"/>
  <c r="B1195" i="13" s="1"/>
  <c r="B55" i="17"/>
  <c r="B55" i="13"/>
  <c r="B342" i="13" s="1"/>
  <c r="B629" i="13" s="1"/>
  <c r="B916" i="13" s="1"/>
  <c r="B1203" i="13" s="1"/>
  <c r="B63" i="17"/>
  <c r="B63" i="13"/>
  <c r="B350" i="13" s="1"/>
  <c r="B637" i="13" s="1"/>
  <c r="B924" i="13" s="1"/>
  <c r="B1211" i="13" s="1"/>
  <c r="B71" i="17"/>
  <c r="B71" i="13"/>
  <c r="B358" i="13" s="1"/>
  <c r="B645" i="13" s="1"/>
  <c r="B932" i="13" s="1"/>
  <c r="B1219" i="13" s="1"/>
  <c r="B79" i="17"/>
  <c r="B79" i="13"/>
  <c r="B366" i="13" s="1"/>
  <c r="B653" i="13" s="1"/>
  <c r="B940" i="13" s="1"/>
  <c r="B1227" i="13" s="1"/>
  <c r="B87" i="17"/>
  <c r="B87" i="13"/>
  <c r="B374" i="13" s="1"/>
  <c r="B661" i="13" s="1"/>
  <c r="B948" i="13" s="1"/>
  <c r="B1235" i="13" s="1"/>
  <c r="B95" i="17"/>
  <c r="B95" i="13"/>
  <c r="B382" i="13" s="1"/>
  <c r="B669" i="13" s="1"/>
  <c r="B956" i="13" s="1"/>
  <c r="B1243" i="13" s="1"/>
  <c r="B103" i="17"/>
  <c r="B103" i="13"/>
  <c r="B390" i="13" s="1"/>
  <c r="B677" i="13" s="1"/>
  <c r="B964" i="13" s="1"/>
  <c r="B1251" i="13" s="1"/>
  <c r="B111" i="13"/>
  <c r="B398" i="13" s="1"/>
  <c r="B685" i="13" s="1"/>
  <c r="B972" i="13" s="1"/>
  <c r="B1259" i="13" s="1"/>
  <c r="B111" i="17"/>
  <c r="B119" i="13"/>
  <c r="B406" i="13" s="1"/>
  <c r="B693" i="13" s="1"/>
  <c r="B980" i="13" s="1"/>
  <c r="B1267" i="13" s="1"/>
  <c r="B119" i="17"/>
  <c r="B127" i="17"/>
  <c r="B127" i="13"/>
  <c r="B414" i="13" s="1"/>
  <c r="B701" i="13" s="1"/>
  <c r="B988" i="13" s="1"/>
  <c r="B1275" i="13" s="1"/>
  <c r="B135" i="17"/>
  <c r="B135" i="13"/>
  <c r="B422" i="13" s="1"/>
  <c r="B709" i="13" s="1"/>
  <c r="B996" i="13" s="1"/>
  <c r="B1283" i="13" s="1"/>
  <c r="B143" i="17"/>
  <c r="B143" i="13"/>
  <c r="B430" i="13" s="1"/>
  <c r="B717" i="13" s="1"/>
  <c r="B1004" i="13" s="1"/>
  <c r="B1291" i="13" s="1"/>
  <c r="B151" i="13"/>
  <c r="B438" i="13" s="1"/>
  <c r="B725" i="13" s="1"/>
  <c r="B1012" i="13" s="1"/>
  <c r="B1299" i="13" s="1"/>
  <c r="B151" i="17"/>
  <c r="B159" i="17"/>
  <c r="B159" i="13"/>
  <c r="B446" i="13" s="1"/>
  <c r="B733" i="13" s="1"/>
  <c r="B1020" i="13" s="1"/>
  <c r="B1307" i="13" s="1"/>
  <c r="B167" i="13"/>
  <c r="B454" i="13" s="1"/>
  <c r="B741" i="13" s="1"/>
  <c r="B1028" i="13" s="1"/>
  <c r="B1315" i="13" s="1"/>
  <c r="B167" i="17"/>
  <c r="B175" i="17"/>
  <c r="B175" i="13"/>
  <c r="B462" i="13" s="1"/>
  <c r="B749" i="13" s="1"/>
  <c r="B1036" i="13" s="1"/>
  <c r="B1323" i="13" s="1"/>
  <c r="B183" i="13"/>
  <c r="B470" i="13" s="1"/>
  <c r="B757" i="13" s="1"/>
  <c r="B1044" i="13" s="1"/>
  <c r="B1331" i="13" s="1"/>
  <c r="B183" i="17"/>
  <c r="B191" i="17"/>
  <c r="B191" i="13"/>
  <c r="B478" i="13" s="1"/>
  <c r="B765" i="13" s="1"/>
  <c r="B1052" i="13" s="1"/>
  <c r="B1339" i="13" s="1"/>
  <c r="B199" i="13"/>
  <c r="B486" i="13" s="1"/>
  <c r="B773" i="13" s="1"/>
  <c r="B1060" i="13" s="1"/>
  <c r="B1347" i="13" s="1"/>
  <c r="B199" i="17"/>
  <c r="B207" i="13"/>
  <c r="B494" i="13" s="1"/>
  <c r="B781" i="13" s="1"/>
  <c r="B1068" i="13" s="1"/>
  <c r="B1355" i="13" s="1"/>
  <c r="B207" i="17"/>
  <c r="B215" i="17"/>
  <c r="B215" i="13"/>
  <c r="B502" i="13" s="1"/>
  <c r="B789" i="13" s="1"/>
  <c r="B1076" i="13" s="1"/>
  <c r="B1363" i="13" s="1"/>
  <c r="B223" i="13"/>
  <c r="B510" i="13" s="1"/>
  <c r="B797" i="13" s="1"/>
  <c r="B1084" i="13" s="1"/>
  <c r="B1371" i="13" s="1"/>
  <c r="B223" i="17"/>
  <c r="B231" i="13"/>
  <c r="B518" i="13" s="1"/>
  <c r="B805" i="13" s="1"/>
  <c r="B1092" i="13" s="1"/>
  <c r="B1379" i="13" s="1"/>
  <c r="B231" i="17"/>
  <c r="B239" i="17"/>
  <c r="B239" i="13"/>
  <c r="B526" i="13" s="1"/>
  <c r="B813" i="13" s="1"/>
  <c r="B1100" i="13" s="1"/>
  <c r="B1387" i="13" s="1"/>
  <c r="B247" i="17"/>
  <c r="B247" i="13"/>
  <c r="B534" i="13" s="1"/>
  <c r="B821" i="13" s="1"/>
  <c r="B1108" i="13" s="1"/>
  <c r="B1395" i="13" s="1"/>
  <c r="B255" i="17"/>
  <c r="B255" i="13"/>
  <c r="B542" i="13" s="1"/>
  <c r="B829" i="13" s="1"/>
  <c r="B1116" i="13" s="1"/>
  <c r="B1403" i="13" s="1"/>
  <c r="B263" i="13"/>
  <c r="B550" i="13" s="1"/>
  <c r="B837" i="13" s="1"/>
  <c r="B1124" i="13" s="1"/>
  <c r="B1411" i="13" s="1"/>
  <c r="B263" i="17"/>
  <c r="B271" i="17"/>
  <c r="B271" i="13"/>
  <c r="B558" i="13" s="1"/>
  <c r="B845" i="13" s="1"/>
  <c r="B1132" i="13" s="1"/>
  <c r="B1419" i="13" s="1"/>
  <c r="A281" i="17"/>
  <c r="A568" i="17" s="1"/>
  <c r="A1429" i="13"/>
  <c r="A281" i="13"/>
  <c r="A568" i="13" s="1"/>
  <c r="B16" i="17"/>
  <c r="B16" i="13"/>
  <c r="B303" i="13" s="1"/>
  <c r="B590" i="13" s="1"/>
  <c r="B877" i="13" s="1"/>
  <c r="B1164" i="13" s="1"/>
  <c r="B24" i="17"/>
  <c r="B24" i="13"/>
  <c r="B311" i="13" s="1"/>
  <c r="B598" i="13" s="1"/>
  <c r="B885" i="13" s="1"/>
  <c r="B1172" i="13" s="1"/>
  <c r="B32" i="17"/>
  <c r="B32" i="13"/>
  <c r="B319" i="13" s="1"/>
  <c r="B606" i="13" s="1"/>
  <c r="B893" i="13" s="1"/>
  <c r="B1180" i="13" s="1"/>
  <c r="B40" i="17"/>
  <c r="B40" i="13"/>
  <c r="B327" i="13" s="1"/>
  <c r="B614" i="13" s="1"/>
  <c r="B901" i="13" s="1"/>
  <c r="B1188" i="13" s="1"/>
  <c r="B48" i="17"/>
  <c r="B48" i="13"/>
  <c r="B335" i="13" s="1"/>
  <c r="B622" i="13" s="1"/>
  <c r="B909" i="13" s="1"/>
  <c r="B1196" i="13" s="1"/>
  <c r="B56" i="17"/>
  <c r="B56" i="13"/>
  <c r="B343" i="13" s="1"/>
  <c r="B630" i="13" s="1"/>
  <c r="B917" i="13" s="1"/>
  <c r="B1204" i="13" s="1"/>
  <c r="B64" i="17"/>
  <c r="B64" i="13"/>
  <c r="B351" i="13" s="1"/>
  <c r="B638" i="13" s="1"/>
  <c r="B925" i="13" s="1"/>
  <c r="B1212" i="13" s="1"/>
  <c r="B72" i="17"/>
  <c r="B72" i="13"/>
  <c r="B359" i="13" s="1"/>
  <c r="B646" i="13" s="1"/>
  <c r="B933" i="13" s="1"/>
  <c r="B1220" i="13" s="1"/>
  <c r="B80" i="17"/>
  <c r="B80" i="13"/>
  <c r="B367" i="13" s="1"/>
  <c r="B654" i="13" s="1"/>
  <c r="B941" i="13" s="1"/>
  <c r="B1228" i="13" s="1"/>
  <c r="B88" i="17"/>
  <c r="B88" i="13"/>
  <c r="B375" i="13" s="1"/>
  <c r="B662" i="13" s="1"/>
  <c r="B949" i="13" s="1"/>
  <c r="B1236" i="13" s="1"/>
  <c r="B96" i="17"/>
  <c r="B96" i="13"/>
  <c r="B383" i="13" s="1"/>
  <c r="B670" i="13" s="1"/>
  <c r="B957" i="13" s="1"/>
  <c r="B1244" i="13" s="1"/>
  <c r="B104" i="17"/>
  <c r="B104" i="13"/>
  <c r="B391" i="13" s="1"/>
  <c r="B678" i="13" s="1"/>
  <c r="B965" i="13" s="1"/>
  <c r="B1252" i="13" s="1"/>
  <c r="B112" i="17"/>
  <c r="B112" i="13"/>
  <c r="B399" i="13" s="1"/>
  <c r="B686" i="13" s="1"/>
  <c r="B973" i="13" s="1"/>
  <c r="B1260" i="13" s="1"/>
  <c r="B120" i="17"/>
  <c r="B120" i="13"/>
  <c r="B407" i="13" s="1"/>
  <c r="B694" i="13" s="1"/>
  <c r="B981" i="13" s="1"/>
  <c r="B1268" i="13" s="1"/>
  <c r="B128" i="17"/>
  <c r="B128" i="13"/>
  <c r="B415" i="13" s="1"/>
  <c r="B702" i="13" s="1"/>
  <c r="B989" i="13" s="1"/>
  <c r="B1276" i="13" s="1"/>
  <c r="B136" i="17"/>
  <c r="B136" i="13"/>
  <c r="B423" i="13" s="1"/>
  <c r="B710" i="13" s="1"/>
  <c r="B997" i="13" s="1"/>
  <c r="B1284" i="13" s="1"/>
  <c r="B144" i="17"/>
  <c r="B144" i="13"/>
  <c r="B431" i="13" s="1"/>
  <c r="B718" i="13" s="1"/>
  <c r="B1005" i="13" s="1"/>
  <c r="B1292" i="13" s="1"/>
  <c r="B152" i="17"/>
  <c r="B152" i="13"/>
  <c r="B439" i="13" s="1"/>
  <c r="B726" i="13" s="1"/>
  <c r="B1013" i="13" s="1"/>
  <c r="B1300" i="13" s="1"/>
  <c r="B160" i="17"/>
  <c r="B160" i="13"/>
  <c r="B447" i="13" s="1"/>
  <c r="B734" i="13" s="1"/>
  <c r="B1021" i="13" s="1"/>
  <c r="B1308" i="13" s="1"/>
  <c r="B168" i="17"/>
  <c r="B168" i="13"/>
  <c r="B455" i="13" s="1"/>
  <c r="B742" i="13" s="1"/>
  <c r="B1029" i="13" s="1"/>
  <c r="B1316" i="13" s="1"/>
  <c r="B176" i="17"/>
  <c r="B176" i="13"/>
  <c r="B463" i="13" s="1"/>
  <c r="B750" i="13" s="1"/>
  <c r="B1037" i="13" s="1"/>
  <c r="B1324" i="13" s="1"/>
  <c r="B184" i="17"/>
  <c r="B184" i="13"/>
  <c r="B471" i="13" s="1"/>
  <c r="B758" i="13" s="1"/>
  <c r="B1045" i="13" s="1"/>
  <c r="B1332" i="13" s="1"/>
  <c r="B192" i="17"/>
  <c r="B192" i="13"/>
  <c r="B479" i="13" s="1"/>
  <c r="B766" i="13" s="1"/>
  <c r="B1053" i="13" s="1"/>
  <c r="B1340" i="13" s="1"/>
  <c r="B200" i="17"/>
  <c r="B200" i="13"/>
  <c r="B487" i="13" s="1"/>
  <c r="B774" i="13" s="1"/>
  <c r="B1061" i="13" s="1"/>
  <c r="B1348" i="13" s="1"/>
  <c r="B208" i="17"/>
  <c r="B208" i="13"/>
  <c r="B495" i="13" s="1"/>
  <c r="B782" i="13" s="1"/>
  <c r="B1069" i="13" s="1"/>
  <c r="B1356" i="13" s="1"/>
  <c r="B216" i="17"/>
  <c r="B216" i="13"/>
  <c r="B503" i="13" s="1"/>
  <c r="B790" i="13" s="1"/>
  <c r="B1077" i="13" s="1"/>
  <c r="B1364" i="13" s="1"/>
  <c r="B224" i="17"/>
  <c r="B224" i="13"/>
  <c r="B511" i="13" s="1"/>
  <c r="B798" i="13" s="1"/>
  <c r="B1085" i="13" s="1"/>
  <c r="B1372" i="13" s="1"/>
  <c r="B232" i="17"/>
  <c r="B232" i="13"/>
  <c r="B519" i="13" s="1"/>
  <c r="B806" i="13" s="1"/>
  <c r="B1093" i="13" s="1"/>
  <c r="B1380" i="13" s="1"/>
  <c r="B240" i="17"/>
  <c r="B240" i="13"/>
  <c r="B527" i="13" s="1"/>
  <c r="B814" i="13" s="1"/>
  <c r="B1101" i="13" s="1"/>
  <c r="B1388" i="13" s="1"/>
  <c r="B248" i="17"/>
  <c r="B248" i="13"/>
  <c r="B535" i="13" s="1"/>
  <c r="B822" i="13" s="1"/>
  <c r="B1109" i="13" s="1"/>
  <c r="B1396" i="13" s="1"/>
  <c r="B256" i="17"/>
  <c r="B256" i="13"/>
  <c r="B543" i="13" s="1"/>
  <c r="B830" i="13" s="1"/>
  <c r="B1117" i="13" s="1"/>
  <c r="B1404" i="13" s="1"/>
  <c r="B264" i="17"/>
  <c r="B264" i="13"/>
  <c r="B551" i="13" s="1"/>
  <c r="B838" i="13" s="1"/>
  <c r="B1125" i="13" s="1"/>
  <c r="B1412" i="13" s="1"/>
  <c r="B272" i="17"/>
  <c r="B272" i="13"/>
  <c r="B559" i="13" s="1"/>
  <c r="B846" i="13" s="1"/>
  <c r="B1133" i="13" s="1"/>
  <c r="B1420" i="13" s="1"/>
  <c r="A280" i="17"/>
  <c r="A567" i="17" s="1"/>
  <c r="A1428" i="13"/>
  <c r="A280" i="13"/>
  <c r="A567" i="13" s="1"/>
  <c r="B17" i="17"/>
  <c r="B17" i="13"/>
  <c r="B304" i="13" s="1"/>
  <c r="B591" i="13" s="1"/>
  <c r="B878" i="13" s="1"/>
  <c r="B1165" i="13" s="1"/>
  <c r="B25" i="17"/>
  <c r="B25" i="13"/>
  <c r="B312" i="13" s="1"/>
  <c r="B599" i="13" s="1"/>
  <c r="B886" i="13" s="1"/>
  <c r="B1173" i="13" s="1"/>
  <c r="B33" i="17"/>
  <c r="B33" i="13"/>
  <c r="B320" i="13" s="1"/>
  <c r="B607" i="13" s="1"/>
  <c r="B894" i="13" s="1"/>
  <c r="B1181" i="13" s="1"/>
  <c r="B41" i="17"/>
  <c r="B41" i="13"/>
  <c r="B328" i="13" s="1"/>
  <c r="B615" i="13" s="1"/>
  <c r="B902" i="13" s="1"/>
  <c r="B1189" i="13" s="1"/>
  <c r="B49" i="17"/>
  <c r="B49" i="13"/>
  <c r="B336" i="13" s="1"/>
  <c r="B623" i="13" s="1"/>
  <c r="B910" i="13" s="1"/>
  <c r="B1197" i="13" s="1"/>
  <c r="B57" i="17"/>
  <c r="B57" i="13"/>
  <c r="B344" i="13" s="1"/>
  <c r="B631" i="13" s="1"/>
  <c r="B918" i="13" s="1"/>
  <c r="B1205" i="13" s="1"/>
  <c r="B65" i="17"/>
  <c r="B65" i="13"/>
  <c r="B352" i="13" s="1"/>
  <c r="B639" i="13" s="1"/>
  <c r="B926" i="13" s="1"/>
  <c r="B1213" i="13" s="1"/>
  <c r="B73" i="17"/>
  <c r="B73" i="13"/>
  <c r="B360" i="13" s="1"/>
  <c r="B647" i="13" s="1"/>
  <c r="B934" i="13" s="1"/>
  <c r="B1221" i="13" s="1"/>
  <c r="B81" i="17"/>
  <c r="B81" i="13"/>
  <c r="B368" i="13" s="1"/>
  <c r="B655" i="13" s="1"/>
  <c r="B942" i="13" s="1"/>
  <c r="B1229" i="13" s="1"/>
  <c r="B89" i="17"/>
  <c r="B89" i="13"/>
  <c r="B376" i="13" s="1"/>
  <c r="B663" i="13" s="1"/>
  <c r="B950" i="13" s="1"/>
  <c r="B1237" i="13" s="1"/>
  <c r="B97" i="17"/>
  <c r="B97" i="13"/>
  <c r="B384" i="13" s="1"/>
  <c r="B671" i="13" s="1"/>
  <c r="B958" i="13" s="1"/>
  <c r="B1245" i="13" s="1"/>
  <c r="B105" i="17"/>
  <c r="B105" i="13"/>
  <c r="B392" i="13" s="1"/>
  <c r="B679" i="13" s="1"/>
  <c r="B966" i="13" s="1"/>
  <c r="B1253" i="13" s="1"/>
  <c r="B113" i="17"/>
  <c r="B113" i="13"/>
  <c r="B400" i="13" s="1"/>
  <c r="B687" i="13" s="1"/>
  <c r="B974" i="13" s="1"/>
  <c r="B1261" i="13" s="1"/>
  <c r="B121" i="17"/>
  <c r="B121" i="13"/>
  <c r="B408" i="13" s="1"/>
  <c r="B695" i="13" s="1"/>
  <c r="B982" i="13" s="1"/>
  <c r="B1269" i="13" s="1"/>
  <c r="B129" i="17"/>
  <c r="B129" i="13"/>
  <c r="B416" i="13" s="1"/>
  <c r="B703" i="13" s="1"/>
  <c r="B990" i="13" s="1"/>
  <c r="B1277" i="13" s="1"/>
  <c r="B137" i="17"/>
  <c r="B137" i="13"/>
  <c r="B424" i="13" s="1"/>
  <c r="B711" i="13" s="1"/>
  <c r="B998" i="13" s="1"/>
  <c r="B1285" i="13" s="1"/>
  <c r="B145" i="17"/>
  <c r="B145" i="13"/>
  <c r="B432" i="13" s="1"/>
  <c r="B719" i="13" s="1"/>
  <c r="B1006" i="13" s="1"/>
  <c r="B1293" i="13" s="1"/>
  <c r="B153" i="17"/>
  <c r="B153" i="13"/>
  <c r="B440" i="13" s="1"/>
  <c r="B727" i="13" s="1"/>
  <c r="B1014" i="13" s="1"/>
  <c r="B1301" i="13" s="1"/>
  <c r="B161" i="17"/>
  <c r="B161" i="13"/>
  <c r="B448" i="13" s="1"/>
  <c r="B735" i="13" s="1"/>
  <c r="B1022" i="13" s="1"/>
  <c r="B1309" i="13" s="1"/>
  <c r="B169" i="17"/>
  <c r="B169" i="13"/>
  <c r="B456" i="13" s="1"/>
  <c r="B743" i="13" s="1"/>
  <c r="B1030" i="13" s="1"/>
  <c r="B1317" i="13" s="1"/>
  <c r="B177" i="17"/>
  <c r="B177" i="13"/>
  <c r="B464" i="13" s="1"/>
  <c r="B751" i="13" s="1"/>
  <c r="B1038" i="13" s="1"/>
  <c r="B1325" i="13" s="1"/>
  <c r="B185" i="17"/>
  <c r="B185" i="13"/>
  <c r="B472" i="13" s="1"/>
  <c r="B759" i="13" s="1"/>
  <c r="B1046" i="13" s="1"/>
  <c r="B1333" i="13" s="1"/>
  <c r="B193" i="17"/>
  <c r="B193" i="13"/>
  <c r="B480" i="13" s="1"/>
  <c r="B767" i="13" s="1"/>
  <c r="B1054" i="13" s="1"/>
  <c r="B1341" i="13" s="1"/>
  <c r="B201" i="17"/>
  <c r="B201" i="13"/>
  <c r="B488" i="13" s="1"/>
  <c r="B775" i="13" s="1"/>
  <c r="B1062" i="13" s="1"/>
  <c r="B1349" i="13" s="1"/>
  <c r="B209" i="17"/>
  <c r="B209" i="13"/>
  <c r="B496" i="13" s="1"/>
  <c r="B783" i="13" s="1"/>
  <c r="B1070" i="13" s="1"/>
  <c r="B1357" i="13" s="1"/>
  <c r="B217" i="17"/>
  <c r="B217" i="13"/>
  <c r="B504" i="13" s="1"/>
  <c r="B791" i="13" s="1"/>
  <c r="B1078" i="13" s="1"/>
  <c r="B1365" i="13" s="1"/>
  <c r="B225" i="17"/>
  <c r="B225" i="13"/>
  <c r="B512" i="13" s="1"/>
  <c r="B799" i="13" s="1"/>
  <c r="B1086" i="13" s="1"/>
  <c r="B1373" i="13" s="1"/>
  <c r="B233" i="17"/>
  <c r="B233" i="13"/>
  <c r="B520" i="13" s="1"/>
  <c r="B807" i="13" s="1"/>
  <c r="B1094" i="13" s="1"/>
  <c r="B1381" i="13" s="1"/>
  <c r="B241" i="17"/>
  <c r="B241" i="13"/>
  <c r="B528" i="13" s="1"/>
  <c r="B815" i="13" s="1"/>
  <c r="B1102" i="13" s="1"/>
  <c r="B1389" i="13" s="1"/>
  <c r="B249" i="17"/>
  <c r="B249" i="13"/>
  <c r="B536" i="13" s="1"/>
  <c r="B823" i="13" s="1"/>
  <c r="B1110" i="13" s="1"/>
  <c r="B1397" i="13" s="1"/>
  <c r="B257" i="17"/>
  <c r="B257" i="13"/>
  <c r="B544" i="13" s="1"/>
  <c r="B831" i="13" s="1"/>
  <c r="B1118" i="13" s="1"/>
  <c r="B1405" i="13" s="1"/>
  <c r="B265" i="17"/>
  <c r="B265" i="13"/>
  <c r="B552" i="13" s="1"/>
  <c r="B839" i="13" s="1"/>
  <c r="B1126" i="13" s="1"/>
  <c r="B1413" i="13" s="1"/>
  <c r="B273" i="17"/>
  <c r="B273" i="13"/>
  <c r="B560" i="13" s="1"/>
  <c r="B847" i="13" s="1"/>
  <c r="B1134" i="13" s="1"/>
  <c r="B1421" i="13" s="1"/>
  <c r="A291" i="13"/>
  <c r="A578" i="13" s="1"/>
  <c r="A1439" i="13"/>
  <c r="A291" i="17"/>
  <c r="A578" i="17" s="1"/>
  <c r="A1427" i="13"/>
  <c r="A279" i="13"/>
  <c r="A566" i="13" s="1"/>
  <c r="A279" i="17"/>
  <c r="A566" i="17" s="1"/>
  <c r="B18" i="13"/>
  <c r="B305" i="13" s="1"/>
  <c r="B592" i="13" s="1"/>
  <c r="B879" i="13" s="1"/>
  <c r="B1166" i="13" s="1"/>
  <c r="B18" i="17"/>
  <c r="B26" i="17"/>
  <c r="B26" i="13"/>
  <c r="B313" i="13" s="1"/>
  <c r="B600" i="13" s="1"/>
  <c r="B887" i="13" s="1"/>
  <c r="B1174" i="13" s="1"/>
  <c r="B34" i="13"/>
  <c r="B321" i="13" s="1"/>
  <c r="B608" i="13" s="1"/>
  <c r="B895" i="13" s="1"/>
  <c r="B1182" i="13" s="1"/>
  <c r="B34" i="17"/>
  <c r="B42" i="17"/>
  <c r="B42" i="13"/>
  <c r="B329" i="13" s="1"/>
  <c r="B616" i="13" s="1"/>
  <c r="B903" i="13" s="1"/>
  <c r="B1190" i="13" s="1"/>
  <c r="B50" i="17"/>
  <c r="B50" i="13"/>
  <c r="B337" i="13" s="1"/>
  <c r="B624" i="13" s="1"/>
  <c r="B911" i="13" s="1"/>
  <c r="B1198" i="13" s="1"/>
  <c r="B58" i="17"/>
  <c r="B58" i="13"/>
  <c r="B345" i="13" s="1"/>
  <c r="B632" i="13" s="1"/>
  <c r="B919" i="13" s="1"/>
  <c r="B1206" i="13" s="1"/>
  <c r="B66" i="17"/>
  <c r="B66" i="13"/>
  <c r="B353" i="13" s="1"/>
  <c r="B640" i="13" s="1"/>
  <c r="B927" i="13" s="1"/>
  <c r="B1214" i="13" s="1"/>
  <c r="B74" i="13"/>
  <c r="B361" i="13" s="1"/>
  <c r="B648" i="13" s="1"/>
  <c r="B935" i="13" s="1"/>
  <c r="B1222" i="13" s="1"/>
  <c r="B74" i="17"/>
  <c r="B82" i="17"/>
  <c r="B82" i="13"/>
  <c r="B369" i="13" s="1"/>
  <c r="B656" i="13" s="1"/>
  <c r="B943" i="13" s="1"/>
  <c r="B1230" i="13" s="1"/>
  <c r="B90" i="17"/>
  <c r="B90" i="13"/>
  <c r="B377" i="13" s="1"/>
  <c r="B664" i="13" s="1"/>
  <c r="B951" i="13" s="1"/>
  <c r="B1238" i="13" s="1"/>
  <c r="B98" i="13"/>
  <c r="B385" i="13" s="1"/>
  <c r="B672" i="13" s="1"/>
  <c r="B959" i="13" s="1"/>
  <c r="B1246" i="13" s="1"/>
  <c r="B98" i="17"/>
  <c r="B106" i="17"/>
  <c r="B106" i="13"/>
  <c r="B393" i="13" s="1"/>
  <c r="B680" i="13" s="1"/>
  <c r="B967" i="13" s="1"/>
  <c r="B1254" i="13" s="1"/>
  <c r="B114" i="17"/>
  <c r="B114" i="13"/>
  <c r="B401" i="13" s="1"/>
  <c r="B688" i="13" s="1"/>
  <c r="B975" i="13" s="1"/>
  <c r="B1262" i="13" s="1"/>
  <c r="B122" i="17"/>
  <c r="B122" i="13"/>
  <c r="B409" i="13" s="1"/>
  <c r="B696" i="13" s="1"/>
  <c r="B983" i="13" s="1"/>
  <c r="B1270" i="13" s="1"/>
  <c r="B130" i="17"/>
  <c r="B130" i="13"/>
  <c r="B417" i="13" s="1"/>
  <c r="B704" i="13" s="1"/>
  <c r="B991" i="13" s="1"/>
  <c r="B1278" i="13" s="1"/>
  <c r="B138" i="13"/>
  <c r="B425" i="13" s="1"/>
  <c r="B712" i="13" s="1"/>
  <c r="B999" i="13" s="1"/>
  <c r="B1286" i="13" s="1"/>
  <c r="B138" i="17"/>
  <c r="B146" i="17"/>
  <c r="B146" i="13"/>
  <c r="B433" i="13" s="1"/>
  <c r="B720" i="13" s="1"/>
  <c r="B1007" i="13" s="1"/>
  <c r="B1294" i="13" s="1"/>
  <c r="B154" i="17"/>
  <c r="B154" i="13"/>
  <c r="B441" i="13" s="1"/>
  <c r="B728" i="13" s="1"/>
  <c r="B1015" i="13" s="1"/>
  <c r="B1302" i="13" s="1"/>
  <c r="B162" i="13"/>
  <c r="B449" i="13" s="1"/>
  <c r="B736" i="13" s="1"/>
  <c r="B1023" i="13" s="1"/>
  <c r="B1310" i="13" s="1"/>
  <c r="B162" i="17"/>
  <c r="B170" i="17"/>
  <c r="B170" i="13"/>
  <c r="B457" i="13" s="1"/>
  <c r="B744" i="13" s="1"/>
  <c r="B1031" i="13" s="1"/>
  <c r="B1318" i="13" s="1"/>
  <c r="B178" i="17"/>
  <c r="B178" i="13"/>
  <c r="B465" i="13" s="1"/>
  <c r="B752" i="13" s="1"/>
  <c r="B1039" i="13" s="1"/>
  <c r="B1326" i="13" s="1"/>
  <c r="B186" i="17"/>
  <c r="B186" i="13"/>
  <c r="B473" i="13" s="1"/>
  <c r="B760" i="13" s="1"/>
  <c r="B1047" i="13" s="1"/>
  <c r="B1334" i="13" s="1"/>
  <c r="B194" i="13"/>
  <c r="B481" i="13" s="1"/>
  <c r="B768" i="13" s="1"/>
  <c r="B1055" i="13" s="1"/>
  <c r="B1342" i="13" s="1"/>
  <c r="B194" i="17"/>
  <c r="B202" i="13"/>
  <c r="B489" i="13" s="1"/>
  <c r="B776" i="13" s="1"/>
  <c r="B1063" i="13" s="1"/>
  <c r="B1350" i="13" s="1"/>
  <c r="B202" i="17"/>
  <c r="B210" i="13"/>
  <c r="B497" i="13" s="1"/>
  <c r="B784" i="13" s="1"/>
  <c r="B1071" i="13" s="1"/>
  <c r="B1358" i="13" s="1"/>
  <c r="B210" i="17"/>
  <c r="B218" i="17"/>
  <c r="B218" i="13"/>
  <c r="B505" i="13" s="1"/>
  <c r="B792" i="13" s="1"/>
  <c r="B1079" i="13" s="1"/>
  <c r="B1366" i="13" s="1"/>
  <c r="B226" i="17"/>
  <c r="B226" i="13"/>
  <c r="B513" i="13" s="1"/>
  <c r="B800" i="13" s="1"/>
  <c r="B1087" i="13" s="1"/>
  <c r="B1374" i="13" s="1"/>
  <c r="B234" i="17"/>
  <c r="B234" i="13"/>
  <c r="B521" i="13" s="1"/>
  <c r="B808" i="13" s="1"/>
  <c r="B1095" i="13" s="1"/>
  <c r="B1382" i="13" s="1"/>
  <c r="B242" i="17"/>
  <c r="B242" i="13"/>
  <c r="B529" i="13" s="1"/>
  <c r="B816" i="13" s="1"/>
  <c r="B1103" i="13" s="1"/>
  <c r="B1390" i="13" s="1"/>
  <c r="B250" i="13"/>
  <c r="B537" i="13" s="1"/>
  <c r="B824" i="13" s="1"/>
  <c r="B1111" i="13" s="1"/>
  <c r="B1398" i="13" s="1"/>
  <c r="B250" i="17"/>
  <c r="B258" i="17"/>
  <c r="B258" i="13"/>
  <c r="B545" i="13" s="1"/>
  <c r="B832" i="13" s="1"/>
  <c r="B1119" i="13" s="1"/>
  <c r="B1406" i="13" s="1"/>
  <c r="B266" i="13"/>
  <c r="B553" i="13" s="1"/>
  <c r="B840" i="13" s="1"/>
  <c r="B1127" i="13" s="1"/>
  <c r="B1414" i="13" s="1"/>
  <c r="B266" i="17"/>
  <c r="B274" i="17"/>
  <c r="B274" i="13"/>
  <c r="B561" i="13" s="1"/>
  <c r="B848" i="13" s="1"/>
  <c r="B1135" i="13" s="1"/>
  <c r="B1422" i="13" s="1"/>
  <c r="A290" i="13"/>
  <c r="A577" i="13" s="1"/>
  <c r="A290" i="17"/>
  <c r="A577" i="17" s="1"/>
  <c r="A1438" i="13"/>
  <c r="A278" i="13"/>
  <c r="A565" i="13" s="1"/>
  <c r="A278" i="17"/>
  <c r="A565" i="17" s="1"/>
  <c r="A1426" i="13"/>
  <c r="B19" i="13"/>
  <c r="B306" i="13" s="1"/>
  <c r="B593" i="13" s="1"/>
  <c r="B880" i="13" s="1"/>
  <c r="B1167" i="13" s="1"/>
  <c r="B19" i="17"/>
  <c r="B27" i="13"/>
  <c r="B314" i="13" s="1"/>
  <c r="B601" i="13" s="1"/>
  <c r="B888" i="13" s="1"/>
  <c r="B1175" i="13" s="1"/>
  <c r="B27" i="17"/>
  <c r="B35" i="13"/>
  <c r="B322" i="13" s="1"/>
  <c r="B609" i="13" s="1"/>
  <c r="B896" i="13" s="1"/>
  <c r="B1183" i="13" s="1"/>
  <c r="B35" i="17"/>
  <c r="B43" i="13"/>
  <c r="B330" i="13" s="1"/>
  <c r="B617" i="13" s="1"/>
  <c r="B904" i="13" s="1"/>
  <c r="B1191" i="13" s="1"/>
  <c r="B43" i="17"/>
  <c r="B51" i="13"/>
  <c r="B338" i="13" s="1"/>
  <c r="B625" i="13" s="1"/>
  <c r="B912" i="13" s="1"/>
  <c r="B1199" i="13" s="1"/>
  <c r="B51" i="17"/>
  <c r="B59" i="13"/>
  <c r="B346" i="13" s="1"/>
  <c r="B633" i="13" s="1"/>
  <c r="B920" i="13" s="1"/>
  <c r="B1207" i="13" s="1"/>
  <c r="B59" i="17"/>
  <c r="B67" i="13"/>
  <c r="B354" i="13" s="1"/>
  <c r="B641" i="13" s="1"/>
  <c r="B928" i="13" s="1"/>
  <c r="B1215" i="13" s="1"/>
  <c r="B67" i="17"/>
  <c r="B75" i="13"/>
  <c r="B362" i="13" s="1"/>
  <c r="B649" i="13" s="1"/>
  <c r="B936" i="13" s="1"/>
  <c r="B1223" i="13" s="1"/>
  <c r="B75" i="17"/>
  <c r="B83" i="13"/>
  <c r="B370" i="13" s="1"/>
  <c r="B657" i="13" s="1"/>
  <c r="B944" i="13" s="1"/>
  <c r="B1231" i="13" s="1"/>
  <c r="B83" i="17"/>
  <c r="B91" i="13"/>
  <c r="B378" i="13" s="1"/>
  <c r="B665" i="13" s="1"/>
  <c r="B952" i="13" s="1"/>
  <c r="B1239" i="13" s="1"/>
  <c r="B91" i="17"/>
  <c r="B99" i="13"/>
  <c r="B386" i="13" s="1"/>
  <c r="B673" i="13" s="1"/>
  <c r="B960" i="13" s="1"/>
  <c r="B1247" i="13" s="1"/>
  <c r="B99" i="17"/>
  <c r="B107" i="13"/>
  <c r="B394" i="13" s="1"/>
  <c r="B681" i="13" s="1"/>
  <c r="B968" i="13" s="1"/>
  <c r="B1255" i="13" s="1"/>
  <c r="B107" i="17"/>
  <c r="B115" i="13"/>
  <c r="B402" i="13" s="1"/>
  <c r="B689" i="13" s="1"/>
  <c r="B976" i="13" s="1"/>
  <c r="B1263" i="13" s="1"/>
  <c r="B115" i="17"/>
  <c r="B123" i="13"/>
  <c r="B410" i="13" s="1"/>
  <c r="B697" i="13" s="1"/>
  <c r="B984" i="13" s="1"/>
  <c r="B1271" i="13" s="1"/>
  <c r="B123" i="17"/>
  <c r="B131" i="13"/>
  <c r="B418" i="13" s="1"/>
  <c r="B705" i="13" s="1"/>
  <c r="B992" i="13" s="1"/>
  <c r="B1279" i="13" s="1"/>
  <c r="B131" i="17"/>
  <c r="B139" i="13"/>
  <c r="B426" i="13" s="1"/>
  <c r="B713" i="13" s="1"/>
  <c r="B1000" i="13" s="1"/>
  <c r="B1287" i="13" s="1"/>
  <c r="B139" i="17"/>
  <c r="B147" i="13"/>
  <c r="B434" i="13" s="1"/>
  <c r="B721" i="13" s="1"/>
  <c r="B1008" i="13" s="1"/>
  <c r="B1295" i="13" s="1"/>
  <c r="B147" i="17"/>
  <c r="B155" i="13"/>
  <c r="B442" i="13" s="1"/>
  <c r="B729" i="13" s="1"/>
  <c r="B1016" i="13" s="1"/>
  <c r="B1303" i="13" s="1"/>
  <c r="B155" i="17"/>
  <c r="B163" i="13"/>
  <c r="B450" i="13" s="1"/>
  <c r="B737" i="13" s="1"/>
  <c r="B1024" i="13" s="1"/>
  <c r="B1311" i="13" s="1"/>
  <c r="B163" i="17"/>
  <c r="B171" i="13"/>
  <c r="B458" i="13" s="1"/>
  <c r="B745" i="13" s="1"/>
  <c r="B1032" i="13" s="1"/>
  <c r="B1319" i="13" s="1"/>
  <c r="B171" i="17"/>
  <c r="B179" i="13"/>
  <c r="B466" i="13" s="1"/>
  <c r="B753" i="13" s="1"/>
  <c r="B1040" i="13" s="1"/>
  <c r="B1327" i="13" s="1"/>
  <c r="B179" i="17"/>
  <c r="B187" i="13"/>
  <c r="B474" i="13" s="1"/>
  <c r="B761" i="13" s="1"/>
  <c r="B1048" i="13" s="1"/>
  <c r="B1335" i="13" s="1"/>
  <c r="B187" i="17"/>
  <c r="B195" i="13"/>
  <c r="B482" i="13" s="1"/>
  <c r="B769" i="13" s="1"/>
  <c r="B1056" i="13" s="1"/>
  <c r="B1343" i="13" s="1"/>
  <c r="B195" i="17"/>
  <c r="B203" i="13"/>
  <c r="B490" i="13" s="1"/>
  <c r="B777" i="13" s="1"/>
  <c r="B1064" i="13" s="1"/>
  <c r="B1351" i="13" s="1"/>
  <c r="B203" i="17"/>
  <c r="B211" i="13"/>
  <c r="B498" i="13" s="1"/>
  <c r="B785" i="13" s="1"/>
  <c r="B1072" i="13" s="1"/>
  <c r="B1359" i="13" s="1"/>
  <c r="B211" i="17"/>
  <c r="B219" i="13"/>
  <c r="B506" i="13" s="1"/>
  <c r="B793" i="13" s="1"/>
  <c r="B1080" i="13" s="1"/>
  <c r="B1367" i="13" s="1"/>
  <c r="B219" i="17"/>
  <c r="B227" i="13"/>
  <c r="B514" i="13" s="1"/>
  <c r="B801" i="13" s="1"/>
  <c r="B1088" i="13" s="1"/>
  <c r="B1375" i="13" s="1"/>
  <c r="B227" i="17"/>
  <c r="B235" i="13"/>
  <c r="B522" i="13" s="1"/>
  <c r="B809" i="13" s="1"/>
  <c r="B1096" i="13" s="1"/>
  <c r="B1383" i="13" s="1"/>
  <c r="B235" i="17"/>
  <c r="B243" i="13"/>
  <c r="B530" i="13" s="1"/>
  <c r="B817" i="13" s="1"/>
  <c r="B1104" i="13" s="1"/>
  <c r="B1391" i="13" s="1"/>
  <c r="B243" i="17"/>
  <c r="B251" i="13"/>
  <c r="B538" i="13" s="1"/>
  <c r="B825" i="13" s="1"/>
  <c r="B1112" i="13" s="1"/>
  <c r="B1399" i="13" s="1"/>
  <c r="B251" i="17"/>
  <c r="B259" i="13"/>
  <c r="B546" i="13" s="1"/>
  <c r="B833" i="13" s="1"/>
  <c r="B1120" i="13" s="1"/>
  <c r="B1407" i="13" s="1"/>
  <c r="B259" i="17"/>
  <c r="B267" i="13"/>
  <c r="B554" i="13" s="1"/>
  <c r="B841" i="13" s="1"/>
  <c r="B1128" i="13" s="1"/>
  <c r="B1415" i="13" s="1"/>
  <c r="B267" i="17"/>
  <c r="B275" i="13"/>
  <c r="B562" i="13" s="1"/>
  <c r="B849" i="13" s="1"/>
  <c r="B1136" i="13" s="1"/>
  <c r="B1423" i="13" s="1"/>
  <c r="B275" i="17"/>
  <c r="A289" i="17"/>
  <c r="A576" i="17" s="1"/>
  <c r="A1437" i="13"/>
  <c r="A289" i="13"/>
  <c r="A576" i="13" s="1"/>
  <c r="A277" i="17"/>
  <c r="A564" i="17" s="1"/>
  <c r="A1425" i="13"/>
  <c r="A277" i="13"/>
  <c r="A564" i="13" s="1"/>
  <c r="B20" i="13"/>
  <c r="B307" i="13" s="1"/>
  <c r="B594" i="13" s="1"/>
  <c r="B881" i="13" s="1"/>
  <c r="B1168" i="13" s="1"/>
  <c r="B20" i="17"/>
  <c r="B28" i="13"/>
  <c r="B315" i="13" s="1"/>
  <c r="B602" i="13" s="1"/>
  <c r="B889" i="13" s="1"/>
  <c r="B1176" i="13" s="1"/>
  <c r="B28" i="17"/>
  <c r="B36" i="13"/>
  <c r="B323" i="13" s="1"/>
  <c r="B610" i="13" s="1"/>
  <c r="B897" i="13" s="1"/>
  <c r="B1184" i="13" s="1"/>
  <c r="B36" i="17"/>
  <c r="B44" i="13"/>
  <c r="B331" i="13" s="1"/>
  <c r="B618" i="13" s="1"/>
  <c r="B905" i="13" s="1"/>
  <c r="B1192" i="13" s="1"/>
  <c r="B44" i="17"/>
  <c r="B52" i="13"/>
  <c r="B339" i="13" s="1"/>
  <c r="B626" i="13" s="1"/>
  <c r="B913" i="13" s="1"/>
  <c r="B1200" i="13" s="1"/>
  <c r="B52" i="17"/>
  <c r="B60" i="13"/>
  <c r="B347" i="13" s="1"/>
  <c r="B634" i="13" s="1"/>
  <c r="B921" i="13" s="1"/>
  <c r="B1208" i="13" s="1"/>
  <c r="B60" i="17"/>
  <c r="B68" i="13"/>
  <c r="B355" i="13" s="1"/>
  <c r="B642" i="13" s="1"/>
  <c r="B929" i="13" s="1"/>
  <c r="B1216" i="13" s="1"/>
  <c r="B68" i="17"/>
  <c r="B76" i="13"/>
  <c r="B363" i="13" s="1"/>
  <c r="B650" i="13" s="1"/>
  <c r="B937" i="13" s="1"/>
  <c r="B1224" i="13" s="1"/>
  <c r="B76" i="17"/>
  <c r="B84" i="13"/>
  <c r="B371" i="13" s="1"/>
  <c r="B658" i="13" s="1"/>
  <c r="B945" i="13" s="1"/>
  <c r="B1232" i="13" s="1"/>
  <c r="B84" i="17"/>
  <c r="B92" i="13"/>
  <c r="B379" i="13" s="1"/>
  <c r="B666" i="13" s="1"/>
  <c r="B953" i="13" s="1"/>
  <c r="B1240" i="13" s="1"/>
  <c r="B92" i="17"/>
  <c r="B100" i="13"/>
  <c r="B387" i="13" s="1"/>
  <c r="B674" i="13" s="1"/>
  <c r="B961" i="13" s="1"/>
  <c r="B1248" i="13" s="1"/>
  <c r="B100" i="17"/>
  <c r="B108" i="13"/>
  <c r="B395" i="13" s="1"/>
  <c r="B682" i="13" s="1"/>
  <c r="B969" i="13" s="1"/>
  <c r="B1256" i="13" s="1"/>
  <c r="B108" i="17"/>
  <c r="B116" i="13"/>
  <c r="B403" i="13" s="1"/>
  <c r="B690" i="13" s="1"/>
  <c r="B977" i="13" s="1"/>
  <c r="B1264" i="13" s="1"/>
  <c r="B116" i="17"/>
  <c r="B124" i="13"/>
  <c r="B411" i="13" s="1"/>
  <c r="B698" i="13" s="1"/>
  <c r="B985" i="13" s="1"/>
  <c r="B1272" i="13" s="1"/>
  <c r="B124" i="17"/>
  <c r="B132" i="13"/>
  <c r="B419" i="13" s="1"/>
  <c r="B706" i="13" s="1"/>
  <c r="B993" i="13" s="1"/>
  <c r="B1280" i="13" s="1"/>
  <c r="B132" i="17"/>
  <c r="B140" i="13"/>
  <c r="B427" i="13" s="1"/>
  <c r="B714" i="13" s="1"/>
  <c r="B1001" i="13" s="1"/>
  <c r="B1288" i="13" s="1"/>
  <c r="B140" i="17"/>
  <c r="B148" i="13"/>
  <c r="B435" i="13" s="1"/>
  <c r="B722" i="13" s="1"/>
  <c r="B1009" i="13" s="1"/>
  <c r="B1296" i="13" s="1"/>
  <c r="B148" i="17"/>
  <c r="B156" i="13"/>
  <c r="B443" i="13" s="1"/>
  <c r="B730" i="13" s="1"/>
  <c r="B1017" i="13" s="1"/>
  <c r="B1304" i="13" s="1"/>
  <c r="B156" i="17"/>
  <c r="B164" i="13"/>
  <c r="B451" i="13" s="1"/>
  <c r="B738" i="13" s="1"/>
  <c r="B1025" i="13" s="1"/>
  <c r="B1312" i="13" s="1"/>
  <c r="B164" i="17"/>
  <c r="B172" i="13"/>
  <c r="B459" i="13" s="1"/>
  <c r="B746" i="13" s="1"/>
  <c r="B1033" i="13" s="1"/>
  <c r="B1320" i="13" s="1"/>
  <c r="B172" i="17"/>
  <c r="B180" i="13"/>
  <c r="B467" i="13" s="1"/>
  <c r="B754" i="13" s="1"/>
  <c r="B1041" i="13" s="1"/>
  <c r="B1328" i="13" s="1"/>
  <c r="B180" i="17"/>
  <c r="B188" i="13"/>
  <c r="B475" i="13" s="1"/>
  <c r="B762" i="13" s="1"/>
  <c r="B1049" i="13" s="1"/>
  <c r="B1336" i="13" s="1"/>
  <c r="B188" i="17"/>
  <c r="B196" i="13"/>
  <c r="B483" i="13" s="1"/>
  <c r="B770" i="13" s="1"/>
  <c r="B1057" i="13" s="1"/>
  <c r="B1344" i="13" s="1"/>
  <c r="B196" i="17"/>
  <c r="B204" i="13"/>
  <c r="B491" i="13" s="1"/>
  <c r="B778" i="13" s="1"/>
  <c r="B1065" i="13" s="1"/>
  <c r="B1352" i="13" s="1"/>
  <c r="B204" i="17"/>
  <c r="B212" i="13"/>
  <c r="B499" i="13" s="1"/>
  <c r="B786" i="13" s="1"/>
  <c r="B1073" i="13" s="1"/>
  <c r="B1360" i="13" s="1"/>
  <c r="B212" i="17"/>
  <c r="B220" i="13"/>
  <c r="B507" i="13" s="1"/>
  <c r="B794" i="13" s="1"/>
  <c r="B1081" i="13" s="1"/>
  <c r="B1368" i="13" s="1"/>
  <c r="B220" i="17"/>
  <c r="B228" i="13"/>
  <c r="B515" i="13" s="1"/>
  <c r="B802" i="13" s="1"/>
  <c r="B1089" i="13" s="1"/>
  <c r="B1376" i="13" s="1"/>
  <c r="B228" i="17"/>
  <c r="B236" i="13"/>
  <c r="B523" i="13" s="1"/>
  <c r="B810" i="13" s="1"/>
  <c r="B1097" i="13" s="1"/>
  <c r="B1384" i="13" s="1"/>
  <c r="B236" i="17"/>
  <c r="B244" i="13"/>
  <c r="B531" i="13" s="1"/>
  <c r="B818" i="13" s="1"/>
  <c r="B1105" i="13" s="1"/>
  <c r="B1392" i="13" s="1"/>
  <c r="B244" i="17"/>
  <c r="B252" i="13"/>
  <c r="B539" i="13" s="1"/>
  <c r="B826" i="13" s="1"/>
  <c r="B1113" i="13" s="1"/>
  <c r="B1400" i="13" s="1"/>
  <c r="B252" i="17"/>
  <c r="B260" i="13"/>
  <c r="B547" i="13" s="1"/>
  <c r="B834" i="13" s="1"/>
  <c r="B1121" i="13" s="1"/>
  <c r="B1408" i="13" s="1"/>
  <c r="B260" i="17"/>
  <c r="B268" i="13"/>
  <c r="B555" i="13" s="1"/>
  <c r="B842" i="13" s="1"/>
  <c r="B1129" i="13" s="1"/>
  <c r="B1416" i="13" s="1"/>
  <c r="B268" i="17"/>
  <c r="B276" i="13"/>
  <c r="B563" i="13" s="1"/>
  <c r="B850" i="13" s="1"/>
  <c r="B1137" i="13" s="1"/>
  <c r="B1424" i="13" s="1"/>
  <c r="B276" i="17"/>
  <c r="A284" i="17"/>
  <c r="A571" i="17" s="1"/>
  <c r="A284" i="13"/>
  <c r="A571" i="13" s="1"/>
  <c r="A1432" i="13"/>
  <c r="B13" i="13"/>
  <c r="B300" i="13" s="1"/>
  <c r="B587" i="13" s="1"/>
  <c r="B874" i="13" s="1"/>
  <c r="B1161" i="13" s="1"/>
  <c r="B13" i="17"/>
  <c r="B21" i="13"/>
  <c r="B308" i="13" s="1"/>
  <c r="B595" i="13" s="1"/>
  <c r="B882" i="13" s="1"/>
  <c r="B1169" i="13" s="1"/>
  <c r="B21" i="17"/>
  <c r="B29" i="13"/>
  <c r="B316" i="13" s="1"/>
  <c r="B603" i="13" s="1"/>
  <c r="B890" i="13" s="1"/>
  <c r="B1177" i="13" s="1"/>
  <c r="B29" i="17"/>
  <c r="B37" i="13"/>
  <c r="B324" i="13" s="1"/>
  <c r="B611" i="13" s="1"/>
  <c r="B898" i="13" s="1"/>
  <c r="B1185" i="13" s="1"/>
  <c r="B37" i="17"/>
  <c r="B45" i="13"/>
  <c r="B332" i="13" s="1"/>
  <c r="B619" i="13" s="1"/>
  <c r="B906" i="13" s="1"/>
  <c r="B1193" i="13" s="1"/>
  <c r="B45" i="17"/>
  <c r="B53" i="13"/>
  <c r="B340" i="13" s="1"/>
  <c r="B627" i="13" s="1"/>
  <c r="B914" i="13" s="1"/>
  <c r="B1201" i="13" s="1"/>
  <c r="B53" i="17"/>
  <c r="B61" i="13"/>
  <c r="B348" i="13" s="1"/>
  <c r="B635" i="13" s="1"/>
  <c r="B922" i="13" s="1"/>
  <c r="B1209" i="13" s="1"/>
  <c r="B61" i="17"/>
  <c r="B69" i="13"/>
  <c r="B356" i="13" s="1"/>
  <c r="B643" i="13" s="1"/>
  <c r="B930" i="13" s="1"/>
  <c r="B1217" i="13" s="1"/>
  <c r="B69" i="17"/>
  <c r="B77" i="13"/>
  <c r="B364" i="13" s="1"/>
  <c r="B651" i="13" s="1"/>
  <c r="B938" i="13" s="1"/>
  <c r="B1225" i="13" s="1"/>
  <c r="B77" i="17"/>
  <c r="B85" i="13"/>
  <c r="B372" i="13" s="1"/>
  <c r="B659" i="13" s="1"/>
  <c r="B946" i="13" s="1"/>
  <c r="B1233" i="13" s="1"/>
  <c r="B85" i="17"/>
  <c r="B93" i="13"/>
  <c r="B380" i="13" s="1"/>
  <c r="B667" i="13" s="1"/>
  <c r="B954" i="13" s="1"/>
  <c r="B1241" i="13" s="1"/>
  <c r="B93" i="17"/>
  <c r="B101" i="13"/>
  <c r="B388" i="13" s="1"/>
  <c r="B675" i="13" s="1"/>
  <c r="B962" i="13" s="1"/>
  <c r="B1249" i="13" s="1"/>
  <c r="B101" i="17"/>
  <c r="B109" i="13"/>
  <c r="B396" i="13" s="1"/>
  <c r="B683" i="13" s="1"/>
  <c r="B970" i="13" s="1"/>
  <c r="B1257" i="13" s="1"/>
  <c r="B109" i="17"/>
  <c r="B117" i="13"/>
  <c r="B404" i="13" s="1"/>
  <c r="B691" i="13" s="1"/>
  <c r="B978" i="13" s="1"/>
  <c r="B1265" i="13" s="1"/>
  <c r="B117" i="17"/>
  <c r="B125" i="13"/>
  <c r="B412" i="13" s="1"/>
  <c r="B699" i="13" s="1"/>
  <c r="B986" i="13" s="1"/>
  <c r="B1273" i="13" s="1"/>
  <c r="B125" i="17"/>
  <c r="B133" i="13"/>
  <c r="B420" i="13" s="1"/>
  <c r="B707" i="13" s="1"/>
  <c r="B994" i="13" s="1"/>
  <c r="B1281" i="13" s="1"/>
  <c r="B133" i="17"/>
  <c r="B141" i="13"/>
  <c r="B428" i="13" s="1"/>
  <c r="B715" i="13" s="1"/>
  <c r="B1002" i="13" s="1"/>
  <c r="B1289" i="13" s="1"/>
  <c r="B141" i="17"/>
  <c r="B149" i="13"/>
  <c r="B436" i="13" s="1"/>
  <c r="B723" i="13" s="1"/>
  <c r="B1010" i="13" s="1"/>
  <c r="B1297" i="13" s="1"/>
  <c r="B149" i="17"/>
  <c r="B157" i="13"/>
  <c r="B444" i="13" s="1"/>
  <c r="B731" i="13" s="1"/>
  <c r="B1018" i="13" s="1"/>
  <c r="B1305" i="13" s="1"/>
  <c r="B157" i="17"/>
  <c r="B165" i="13"/>
  <c r="B452" i="13" s="1"/>
  <c r="B739" i="13" s="1"/>
  <c r="B1026" i="13" s="1"/>
  <c r="B1313" i="13" s="1"/>
  <c r="B165" i="17"/>
  <c r="B173" i="13"/>
  <c r="B460" i="13" s="1"/>
  <c r="B747" i="13" s="1"/>
  <c r="B1034" i="13" s="1"/>
  <c r="B1321" i="13" s="1"/>
  <c r="B173" i="17"/>
  <c r="B181" i="13"/>
  <c r="B468" i="13" s="1"/>
  <c r="B755" i="13" s="1"/>
  <c r="B1042" i="13" s="1"/>
  <c r="B1329" i="13" s="1"/>
  <c r="B181" i="17"/>
  <c r="B189" i="13"/>
  <c r="B476" i="13" s="1"/>
  <c r="B763" i="13" s="1"/>
  <c r="B1050" i="13" s="1"/>
  <c r="B1337" i="13" s="1"/>
  <c r="B189" i="17"/>
  <c r="B197" i="13"/>
  <c r="B484" i="13" s="1"/>
  <c r="B771" i="13" s="1"/>
  <c r="B1058" i="13" s="1"/>
  <c r="B1345" i="13" s="1"/>
  <c r="B197" i="17"/>
  <c r="B205" i="13"/>
  <c r="B492" i="13" s="1"/>
  <c r="B779" i="13" s="1"/>
  <c r="B1066" i="13" s="1"/>
  <c r="B1353" i="13" s="1"/>
  <c r="B205" i="17"/>
  <c r="B213" i="13"/>
  <c r="B500" i="13" s="1"/>
  <c r="B787" i="13" s="1"/>
  <c r="B1074" i="13" s="1"/>
  <c r="B1361" i="13" s="1"/>
  <c r="B213" i="17"/>
  <c r="B221" i="13"/>
  <c r="B508" i="13" s="1"/>
  <c r="B795" i="13" s="1"/>
  <c r="B1082" i="13" s="1"/>
  <c r="B1369" i="13" s="1"/>
  <c r="B221" i="17"/>
  <c r="B229" i="13"/>
  <c r="B516" i="13" s="1"/>
  <c r="B803" i="13" s="1"/>
  <c r="B1090" i="13" s="1"/>
  <c r="B1377" i="13" s="1"/>
  <c r="B229" i="17"/>
  <c r="B237" i="13"/>
  <c r="B524" i="13" s="1"/>
  <c r="B811" i="13" s="1"/>
  <c r="B1098" i="13" s="1"/>
  <c r="B1385" i="13" s="1"/>
  <c r="B237" i="17"/>
  <c r="B245" i="13"/>
  <c r="B532" i="13" s="1"/>
  <c r="B819" i="13" s="1"/>
  <c r="B1106" i="13" s="1"/>
  <c r="B1393" i="13" s="1"/>
  <c r="B245" i="17"/>
  <c r="B253" i="13"/>
  <c r="B540" i="13" s="1"/>
  <c r="B827" i="13" s="1"/>
  <c r="B1114" i="13" s="1"/>
  <c r="B1401" i="13" s="1"/>
  <c r="B253" i="17"/>
  <c r="B261" i="13"/>
  <c r="B548" i="13" s="1"/>
  <c r="B835" i="13" s="1"/>
  <c r="B1122" i="13" s="1"/>
  <c r="B1409" i="13" s="1"/>
  <c r="B261" i="17"/>
  <c r="B269" i="13"/>
  <c r="B556" i="13" s="1"/>
  <c r="B843" i="13" s="1"/>
  <c r="B1130" i="13" s="1"/>
  <c r="B1417" i="13" s="1"/>
  <c r="B269" i="17"/>
  <c r="A283" i="13"/>
  <c r="A570" i="13" s="1"/>
  <c r="A1431" i="13"/>
  <c r="A283" i="17"/>
  <c r="A570" i="17" s="1"/>
  <c r="B14" i="13"/>
  <c r="B301" i="13" s="1"/>
  <c r="B588" i="13" s="1"/>
  <c r="B875" i="13" s="1"/>
  <c r="B1162" i="13" s="1"/>
  <c r="B14" i="17"/>
  <c r="B22" i="13"/>
  <c r="B309" i="13" s="1"/>
  <c r="B596" i="13" s="1"/>
  <c r="B883" i="13" s="1"/>
  <c r="B1170" i="13" s="1"/>
  <c r="B22" i="17"/>
  <c r="B30" i="13"/>
  <c r="B317" i="13" s="1"/>
  <c r="B604" i="13" s="1"/>
  <c r="B891" i="13" s="1"/>
  <c r="B1178" i="13" s="1"/>
  <c r="B30" i="17"/>
  <c r="B38" i="13"/>
  <c r="B325" i="13" s="1"/>
  <c r="B612" i="13" s="1"/>
  <c r="B899" i="13" s="1"/>
  <c r="B1186" i="13" s="1"/>
  <c r="B38" i="17"/>
  <c r="B46" i="13"/>
  <c r="B333" i="13" s="1"/>
  <c r="B620" i="13" s="1"/>
  <c r="B907" i="13" s="1"/>
  <c r="B1194" i="13" s="1"/>
  <c r="B46" i="17"/>
  <c r="B54" i="13"/>
  <c r="B341" i="13" s="1"/>
  <c r="B628" i="13" s="1"/>
  <c r="B915" i="13" s="1"/>
  <c r="B1202" i="13" s="1"/>
  <c r="B54" i="17"/>
  <c r="B62" i="13"/>
  <c r="B349" i="13" s="1"/>
  <c r="B636" i="13" s="1"/>
  <c r="B923" i="13" s="1"/>
  <c r="B1210" i="13" s="1"/>
  <c r="B62" i="17"/>
  <c r="B70" i="13"/>
  <c r="B357" i="13" s="1"/>
  <c r="B644" i="13" s="1"/>
  <c r="B931" i="13" s="1"/>
  <c r="B1218" i="13" s="1"/>
  <c r="B70" i="17"/>
  <c r="B78" i="13"/>
  <c r="B365" i="13" s="1"/>
  <c r="B652" i="13" s="1"/>
  <c r="B939" i="13" s="1"/>
  <c r="B1226" i="13" s="1"/>
  <c r="B78" i="17"/>
  <c r="B86" i="13"/>
  <c r="B373" i="13" s="1"/>
  <c r="B660" i="13" s="1"/>
  <c r="B947" i="13" s="1"/>
  <c r="B1234" i="13" s="1"/>
  <c r="B86" i="17"/>
  <c r="B94" i="13"/>
  <c r="B381" i="13" s="1"/>
  <c r="B668" i="13" s="1"/>
  <c r="B955" i="13" s="1"/>
  <c r="B1242" i="13" s="1"/>
  <c r="B94" i="17"/>
  <c r="B102" i="13"/>
  <c r="B389" i="13" s="1"/>
  <c r="B676" i="13" s="1"/>
  <c r="B963" i="13" s="1"/>
  <c r="B1250" i="13" s="1"/>
  <c r="B102" i="17"/>
  <c r="B110" i="13"/>
  <c r="B397" i="13" s="1"/>
  <c r="B684" i="13" s="1"/>
  <c r="B971" i="13" s="1"/>
  <c r="B1258" i="13" s="1"/>
  <c r="B110" i="17"/>
  <c r="B118" i="13"/>
  <c r="B405" i="13" s="1"/>
  <c r="B692" i="13" s="1"/>
  <c r="B979" i="13" s="1"/>
  <c r="B1266" i="13" s="1"/>
  <c r="B118" i="17"/>
  <c r="B126" i="13"/>
  <c r="B413" i="13" s="1"/>
  <c r="B700" i="13" s="1"/>
  <c r="B987" i="13" s="1"/>
  <c r="B1274" i="13" s="1"/>
  <c r="B126" i="17"/>
  <c r="B134" i="13"/>
  <c r="B421" i="13" s="1"/>
  <c r="B708" i="13" s="1"/>
  <c r="B995" i="13" s="1"/>
  <c r="B1282" i="13" s="1"/>
  <c r="B134" i="17"/>
  <c r="B142" i="13"/>
  <c r="B429" i="13" s="1"/>
  <c r="B716" i="13" s="1"/>
  <c r="B1003" i="13" s="1"/>
  <c r="B1290" i="13" s="1"/>
  <c r="B142" i="17"/>
  <c r="B150" i="13"/>
  <c r="B437" i="13" s="1"/>
  <c r="B724" i="13" s="1"/>
  <c r="B1011" i="13" s="1"/>
  <c r="B1298" i="13" s="1"/>
  <c r="B150" i="17"/>
  <c r="B158" i="13"/>
  <c r="B445" i="13" s="1"/>
  <c r="B732" i="13" s="1"/>
  <c r="B1019" i="13" s="1"/>
  <c r="B1306" i="13" s="1"/>
  <c r="B158" i="17"/>
  <c r="B166" i="13"/>
  <c r="B453" i="13" s="1"/>
  <c r="B740" i="13" s="1"/>
  <c r="B1027" i="13" s="1"/>
  <c r="B1314" i="13" s="1"/>
  <c r="B166" i="17"/>
  <c r="B174" i="13"/>
  <c r="B461" i="13" s="1"/>
  <c r="B748" i="13" s="1"/>
  <c r="B1035" i="13" s="1"/>
  <c r="B1322" i="13" s="1"/>
  <c r="B174" i="17"/>
  <c r="B182" i="13"/>
  <c r="B469" i="13" s="1"/>
  <c r="B756" i="13" s="1"/>
  <c r="B1043" i="13" s="1"/>
  <c r="B1330" i="13" s="1"/>
  <c r="B182" i="17"/>
  <c r="B190" i="13"/>
  <c r="B477" i="13" s="1"/>
  <c r="B764" i="13" s="1"/>
  <c r="B1051" i="13" s="1"/>
  <c r="B1338" i="13" s="1"/>
  <c r="B190" i="17"/>
  <c r="B198" i="13"/>
  <c r="B485" i="13" s="1"/>
  <c r="B772" i="13" s="1"/>
  <c r="B1059" i="13" s="1"/>
  <c r="B1346" i="13" s="1"/>
  <c r="B198" i="17"/>
  <c r="B206" i="13"/>
  <c r="B493" i="13" s="1"/>
  <c r="B780" i="13" s="1"/>
  <c r="B1067" i="13" s="1"/>
  <c r="B1354" i="13" s="1"/>
  <c r="B206" i="17"/>
  <c r="B214" i="13"/>
  <c r="B501" i="13" s="1"/>
  <c r="B788" i="13" s="1"/>
  <c r="B1075" i="13" s="1"/>
  <c r="B1362" i="13" s="1"/>
  <c r="B214" i="17"/>
  <c r="B222" i="13"/>
  <c r="B509" i="13" s="1"/>
  <c r="B796" i="13" s="1"/>
  <c r="B1083" i="13" s="1"/>
  <c r="B1370" i="13" s="1"/>
  <c r="B222" i="17"/>
  <c r="B230" i="13"/>
  <c r="B517" i="13" s="1"/>
  <c r="B804" i="13" s="1"/>
  <c r="B1091" i="13" s="1"/>
  <c r="B1378" i="13" s="1"/>
  <c r="B230" i="17"/>
  <c r="B238" i="13"/>
  <c r="B525" i="13" s="1"/>
  <c r="B812" i="13" s="1"/>
  <c r="B1099" i="13" s="1"/>
  <c r="B1386" i="13" s="1"/>
  <c r="B238" i="17"/>
  <c r="B246" i="13"/>
  <c r="B533" i="13" s="1"/>
  <c r="B820" i="13" s="1"/>
  <c r="B1107" i="13" s="1"/>
  <c r="B1394" i="13" s="1"/>
  <c r="B246" i="17"/>
  <c r="B254" i="13"/>
  <c r="B541" i="13" s="1"/>
  <c r="B828" i="13" s="1"/>
  <c r="B1115" i="13" s="1"/>
  <c r="B1402" i="13" s="1"/>
  <c r="B254" i="17"/>
  <c r="B262" i="13"/>
  <c r="B549" i="13" s="1"/>
  <c r="B836" i="13" s="1"/>
  <c r="B1123" i="13" s="1"/>
  <c r="B1410" i="13" s="1"/>
  <c r="B262" i="17"/>
  <c r="B270" i="13"/>
  <c r="B557" i="13" s="1"/>
  <c r="B844" i="13" s="1"/>
  <c r="B1131" i="13" s="1"/>
  <c r="B1418" i="13" s="1"/>
  <c r="B270" i="17"/>
  <c r="A282" i="13"/>
  <c r="A569" i="13" s="1"/>
  <c r="A282" i="17"/>
  <c r="A569" i="17" s="1"/>
  <c r="A1430" i="13"/>
  <c r="A81" i="18"/>
  <c r="A109" i="18" s="1"/>
  <c r="A137" i="18" s="1"/>
  <c r="A73" i="18"/>
  <c r="A101" i="18" s="1"/>
  <c r="A129" i="18" s="1"/>
  <c r="A85" i="18"/>
  <c r="A113" i="18" s="1"/>
  <c r="A141" i="18" s="1"/>
  <c r="B67" i="9"/>
  <c r="B69" i="9"/>
  <c r="B97" i="9" s="1"/>
  <c r="B125" i="9" s="1"/>
  <c r="B393" i="17" l="1"/>
  <c r="B680" i="17" s="1"/>
  <c r="B967" i="17" s="1"/>
  <c r="B1254" i="17" s="1"/>
  <c r="B456" i="17"/>
  <c r="B743" i="17" s="1"/>
  <c r="B1030" i="17" s="1"/>
  <c r="B1317" i="17" s="1"/>
  <c r="B328" i="17"/>
  <c r="B615" i="17" s="1"/>
  <c r="B902" i="17" s="1"/>
  <c r="B1189" i="17" s="1"/>
  <c r="B382" i="17"/>
  <c r="B669" i="17" s="1"/>
  <c r="B956" i="17" s="1"/>
  <c r="B1243" i="17" s="1"/>
  <c r="B429" i="17"/>
  <c r="B716" i="17" s="1"/>
  <c r="B1003" i="17" s="1"/>
  <c r="B1290" i="17" s="1"/>
  <c r="B333" i="17"/>
  <c r="B620" i="17" s="1"/>
  <c r="B907" i="17" s="1"/>
  <c r="B1194" i="17" s="1"/>
  <c r="B547" i="17"/>
  <c r="B834" i="17" s="1"/>
  <c r="B1121" i="17" s="1"/>
  <c r="B1408" i="17" s="1"/>
  <c r="B451" i="17"/>
  <c r="B738" i="17" s="1"/>
  <c r="B1025" i="17" s="1"/>
  <c r="B1312" i="17" s="1"/>
  <c r="B387" i="17"/>
  <c r="B674" i="17" s="1"/>
  <c r="B961" i="17" s="1"/>
  <c r="B1248" i="17" s="1"/>
  <c r="B546" i="17"/>
  <c r="B833" i="17" s="1"/>
  <c r="B1120" i="17" s="1"/>
  <c r="B1407" i="17" s="1"/>
  <c r="B386" i="17"/>
  <c r="B673" i="17" s="1"/>
  <c r="B960" i="17" s="1"/>
  <c r="B1247" i="17" s="1"/>
  <c r="B321" i="17"/>
  <c r="B608" i="17" s="1"/>
  <c r="B895" i="17" s="1"/>
  <c r="B1182" i="17" s="1"/>
  <c r="B511" i="17"/>
  <c r="B798" i="17" s="1"/>
  <c r="B1085" i="17" s="1"/>
  <c r="B1372" i="17" s="1"/>
  <c r="B351" i="17"/>
  <c r="B638" i="17" s="1"/>
  <c r="B925" i="17" s="1"/>
  <c r="B1212" i="17" s="1"/>
  <c r="B438" i="17"/>
  <c r="B725" i="17" s="1"/>
  <c r="B1012" i="17" s="1"/>
  <c r="B1299" i="17" s="1"/>
  <c r="B484" i="17"/>
  <c r="B771" i="17" s="1"/>
  <c r="B1058" i="17" s="1"/>
  <c r="B1345" i="17" s="1"/>
  <c r="B452" i="17"/>
  <c r="B739" i="17" s="1"/>
  <c r="B1026" i="17" s="1"/>
  <c r="B1313" i="17" s="1"/>
  <c r="B420" i="17"/>
  <c r="B707" i="17" s="1"/>
  <c r="B994" i="17" s="1"/>
  <c r="B1281" i="17" s="1"/>
  <c r="B388" i="17"/>
  <c r="B675" i="17" s="1"/>
  <c r="B962" i="17" s="1"/>
  <c r="B1249" i="17" s="1"/>
  <c r="B356" i="17"/>
  <c r="B643" i="17" s="1"/>
  <c r="B930" i="17" s="1"/>
  <c r="B1217" i="17" s="1"/>
  <c r="B324" i="17"/>
  <c r="B611" i="17" s="1"/>
  <c r="B898" i="17" s="1"/>
  <c r="B1185" i="17" s="1"/>
  <c r="B545" i="17"/>
  <c r="B832" i="17" s="1"/>
  <c r="B1119" i="17" s="1"/>
  <c r="B1406" i="17" s="1"/>
  <c r="B513" i="17"/>
  <c r="B800" i="17" s="1"/>
  <c r="B1087" i="17" s="1"/>
  <c r="B1374" i="17" s="1"/>
  <c r="B417" i="17"/>
  <c r="B704" i="17" s="1"/>
  <c r="B991" i="17" s="1"/>
  <c r="B1278" i="17" s="1"/>
  <c r="B353" i="17"/>
  <c r="B640" i="17" s="1"/>
  <c r="B927" i="17" s="1"/>
  <c r="B1214" i="17" s="1"/>
  <c r="B544" i="17"/>
  <c r="B831" i="17" s="1"/>
  <c r="B1118" i="17" s="1"/>
  <c r="B1405" i="17" s="1"/>
  <c r="B512" i="17"/>
  <c r="B799" i="17" s="1"/>
  <c r="B1086" i="17" s="1"/>
  <c r="B1373" i="17" s="1"/>
  <c r="B480" i="17"/>
  <c r="B767" i="17" s="1"/>
  <c r="B1054" i="17" s="1"/>
  <c r="B1341" i="17" s="1"/>
  <c r="B448" i="17"/>
  <c r="B735" i="17" s="1"/>
  <c r="B1022" i="17" s="1"/>
  <c r="B1309" i="17" s="1"/>
  <c r="B416" i="17"/>
  <c r="B703" i="17" s="1"/>
  <c r="B990" i="17" s="1"/>
  <c r="B1277" i="17" s="1"/>
  <c r="B384" i="17"/>
  <c r="B671" i="17" s="1"/>
  <c r="B958" i="17" s="1"/>
  <c r="B1245" i="17" s="1"/>
  <c r="B352" i="17"/>
  <c r="B639" i="17" s="1"/>
  <c r="B926" i="17" s="1"/>
  <c r="B1213" i="17" s="1"/>
  <c r="B320" i="17"/>
  <c r="B607" i="17" s="1"/>
  <c r="B894" i="17" s="1"/>
  <c r="B1181" i="17" s="1"/>
  <c r="B534" i="17"/>
  <c r="B821" i="17" s="1"/>
  <c r="B1108" i="17" s="1"/>
  <c r="B1395" i="17" s="1"/>
  <c r="B502" i="17"/>
  <c r="B789" i="17" s="1"/>
  <c r="B1076" i="17" s="1"/>
  <c r="B1363" i="17" s="1"/>
  <c r="B374" i="17"/>
  <c r="B661" i="17" s="1"/>
  <c r="B948" i="17" s="1"/>
  <c r="B1235" i="17" s="1"/>
  <c r="B342" i="17"/>
  <c r="B629" i="17" s="1"/>
  <c r="B916" i="17" s="1"/>
  <c r="B1203" i="17" s="1"/>
  <c r="B310" i="17"/>
  <c r="B597" i="17" s="1"/>
  <c r="B884" i="17" s="1"/>
  <c r="B1171" i="17" s="1"/>
  <c r="B556" i="17"/>
  <c r="B843" i="17" s="1"/>
  <c r="B1130" i="17" s="1"/>
  <c r="B1417" i="17" s="1"/>
  <c r="B460" i="17"/>
  <c r="B747" i="17" s="1"/>
  <c r="B1034" i="17" s="1"/>
  <c r="B1321" i="17" s="1"/>
  <c r="B332" i="17"/>
  <c r="B619" i="17" s="1"/>
  <c r="B906" i="17" s="1"/>
  <c r="B1193" i="17" s="1"/>
  <c r="B457" i="17"/>
  <c r="B744" i="17" s="1"/>
  <c r="B1031" i="17" s="1"/>
  <c r="B1318" i="17" s="1"/>
  <c r="B552" i="17"/>
  <c r="B839" i="17" s="1"/>
  <c r="B1126" i="17" s="1"/>
  <c r="B1413" i="17" s="1"/>
  <c r="B424" i="17"/>
  <c r="B711" i="17" s="1"/>
  <c r="B998" i="17" s="1"/>
  <c r="B1285" i="17" s="1"/>
  <c r="B414" i="17"/>
  <c r="B701" i="17" s="1"/>
  <c r="B988" i="17" s="1"/>
  <c r="B1275" i="17" s="1"/>
  <c r="B525" i="17"/>
  <c r="B812" i="17" s="1"/>
  <c r="B1099" i="17" s="1"/>
  <c r="B1386" i="17" s="1"/>
  <c r="B482" i="17"/>
  <c r="B769" i="17" s="1"/>
  <c r="B1056" i="17" s="1"/>
  <c r="B1343" i="17" s="1"/>
  <c r="B322" i="17"/>
  <c r="B609" i="17" s="1"/>
  <c r="B896" i="17" s="1"/>
  <c r="B1183" i="17" s="1"/>
  <c r="B449" i="17"/>
  <c r="B736" i="17" s="1"/>
  <c r="B1023" i="17" s="1"/>
  <c r="B1310" i="17" s="1"/>
  <c r="B479" i="17"/>
  <c r="B766" i="17" s="1"/>
  <c r="B1053" i="17" s="1"/>
  <c r="B1340" i="17" s="1"/>
  <c r="B319" i="17"/>
  <c r="B606" i="17" s="1"/>
  <c r="B893" i="17" s="1"/>
  <c r="B1180" i="17" s="1"/>
  <c r="B549" i="17"/>
  <c r="B836" i="17" s="1"/>
  <c r="B1123" i="17" s="1"/>
  <c r="B1410" i="17" s="1"/>
  <c r="B453" i="17"/>
  <c r="B740" i="17" s="1"/>
  <c r="B1027" i="17" s="1"/>
  <c r="B1314" i="17" s="1"/>
  <c r="B389" i="17"/>
  <c r="B676" i="17" s="1"/>
  <c r="B963" i="17" s="1"/>
  <c r="B1250" i="17" s="1"/>
  <c r="B325" i="17"/>
  <c r="B612" i="17" s="1"/>
  <c r="B899" i="17" s="1"/>
  <c r="B1186" i="17" s="1"/>
  <c r="B539" i="17"/>
  <c r="B826" i="17" s="1"/>
  <c r="B1113" i="17" s="1"/>
  <c r="B1400" i="17" s="1"/>
  <c r="B507" i="17"/>
  <c r="B794" i="17" s="1"/>
  <c r="B1081" i="17" s="1"/>
  <c r="B1368" i="17" s="1"/>
  <c r="B475" i="17"/>
  <c r="B762" i="17" s="1"/>
  <c r="B1049" i="17" s="1"/>
  <c r="B1336" i="17" s="1"/>
  <c r="B443" i="17"/>
  <c r="B730" i="17" s="1"/>
  <c r="B1017" i="17" s="1"/>
  <c r="B1304" i="17" s="1"/>
  <c r="B411" i="17"/>
  <c r="B698" i="17" s="1"/>
  <c r="B985" i="17" s="1"/>
  <c r="B1272" i="17" s="1"/>
  <c r="B379" i="17"/>
  <c r="B666" i="17" s="1"/>
  <c r="B953" i="17" s="1"/>
  <c r="B1240" i="17" s="1"/>
  <c r="B347" i="17"/>
  <c r="B634" i="17" s="1"/>
  <c r="B921" i="17" s="1"/>
  <c r="B1208" i="17" s="1"/>
  <c r="B315" i="17"/>
  <c r="B602" i="17" s="1"/>
  <c r="B889" i="17" s="1"/>
  <c r="B1176" i="17" s="1"/>
  <c r="B538" i="17"/>
  <c r="B825" i="17" s="1"/>
  <c r="B1112" i="17" s="1"/>
  <c r="B1399" i="17" s="1"/>
  <c r="B506" i="17"/>
  <c r="B793" i="17" s="1"/>
  <c r="B1080" i="17" s="1"/>
  <c r="B1367" i="17" s="1"/>
  <c r="B474" i="17"/>
  <c r="B761" i="17" s="1"/>
  <c r="B1048" i="17" s="1"/>
  <c r="B1335" i="17" s="1"/>
  <c r="B442" i="17"/>
  <c r="B729" i="17" s="1"/>
  <c r="B1016" i="17" s="1"/>
  <c r="B1303" i="17" s="1"/>
  <c r="B410" i="17"/>
  <c r="B697" i="17" s="1"/>
  <c r="B984" i="17" s="1"/>
  <c r="B1271" i="17" s="1"/>
  <c r="B378" i="17"/>
  <c r="B665" i="17" s="1"/>
  <c r="B952" i="17" s="1"/>
  <c r="B1239" i="17" s="1"/>
  <c r="B346" i="17"/>
  <c r="B633" i="17" s="1"/>
  <c r="B920" i="17" s="1"/>
  <c r="B1207" i="17" s="1"/>
  <c r="B314" i="17"/>
  <c r="B601" i="17" s="1"/>
  <c r="B888" i="17" s="1"/>
  <c r="B1175" i="17" s="1"/>
  <c r="B537" i="17"/>
  <c r="B824" i="17" s="1"/>
  <c r="B1111" i="17" s="1"/>
  <c r="B1398" i="17" s="1"/>
  <c r="B535" i="17"/>
  <c r="B822" i="17" s="1"/>
  <c r="B1109" i="17" s="1"/>
  <c r="B1396" i="17" s="1"/>
  <c r="B503" i="17"/>
  <c r="B790" i="17" s="1"/>
  <c r="B1077" i="17" s="1"/>
  <c r="B1364" i="17" s="1"/>
  <c r="B471" i="17"/>
  <c r="B758" i="17" s="1"/>
  <c r="B1045" i="17" s="1"/>
  <c r="B1332" i="17" s="1"/>
  <c r="B439" i="17"/>
  <c r="B726" i="17" s="1"/>
  <c r="B1013" i="17" s="1"/>
  <c r="B1300" i="17" s="1"/>
  <c r="B407" i="17"/>
  <c r="B694" i="17" s="1"/>
  <c r="B981" i="17" s="1"/>
  <c r="B1268" i="17" s="1"/>
  <c r="B375" i="17"/>
  <c r="B662" i="17" s="1"/>
  <c r="B949" i="17" s="1"/>
  <c r="B1236" i="17" s="1"/>
  <c r="B343" i="17"/>
  <c r="B630" i="17" s="1"/>
  <c r="B917" i="17" s="1"/>
  <c r="B1204" i="17" s="1"/>
  <c r="B311" i="17"/>
  <c r="B598" i="17" s="1"/>
  <c r="B885" i="17" s="1"/>
  <c r="B1172" i="17" s="1"/>
  <c r="B494" i="17"/>
  <c r="B781" i="17" s="1"/>
  <c r="B1068" i="17" s="1"/>
  <c r="B1355" i="17" s="1"/>
  <c r="B398" i="17"/>
  <c r="B685" i="17" s="1"/>
  <c r="B972" i="17" s="1"/>
  <c r="B1259" i="17" s="1"/>
  <c r="B524" i="17"/>
  <c r="B811" i="17" s="1"/>
  <c r="B1098" i="17" s="1"/>
  <c r="B1385" i="17" s="1"/>
  <c r="B428" i="17"/>
  <c r="B715" i="17" s="1"/>
  <c r="B1002" i="17" s="1"/>
  <c r="B1289" i="17" s="1"/>
  <c r="B300" i="17"/>
  <c r="B587" i="17" s="1"/>
  <c r="B874" i="17" s="1"/>
  <c r="B1161" i="17" s="1"/>
  <c r="B521" i="17"/>
  <c r="B808" i="17" s="1"/>
  <c r="B1095" i="17" s="1"/>
  <c r="B1382" i="17" s="1"/>
  <c r="B520" i="17"/>
  <c r="B807" i="17" s="1"/>
  <c r="B1094" i="17" s="1"/>
  <c r="B1381" i="17" s="1"/>
  <c r="B360" i="17"/>
  <c r="B647" i="17" s="1"/>
  <c r="B934" i="17" s="1"/>
  <c r="B1221" i="17" s="1"/>
  <c r="B542" i="17"/>
  <c r="B829" i="17" s="1"/>
  <c r="B1116" i="17" s="1"/>
  <c r="B1403" i="17" s="1"/>
  <c r="B318" i="17"/>
  <c r="B605" i="17" s="1"/>
  <c r="B892" i="17" s="1"/>
  <c r="B1179" i="17" s="1"/>
  <c r="B493" i="17"/>
  <c r="B780" i="17" s="1"/>
  <c r="B1067" i="17" s="1"/>
  <c r="B1354" i="17" s="1"/>
  <c r="B397" i="17"/>
  <c r="B684" i="17" s="1"/>
  <c r="B971" i="17" s="1"/>
  <c r="B1258" i="17" s="1"/>
  <c r="B483" i="17"/>
  <c r="B770" i="17" s="1"/>
  <c r="B1057" i="17" s="1"/>
  <c r="B1344" i="17" s="1"/>
  <c r="B419" i="17"/>
  <c r="B706" i="17" s="1"/>
  <c r="B993" i="17" s="1"/>
  <c r="B1280" i="17" s="1"/>
  <c r="B323" i="17"/>
  <c r="B610" i="17" s="1"/>
  <c r="B897" i="17" s="1"/>
  <c r="B1184" i="17" s="1"/>
  <c r="B514" i="17"/>
  <c r="B801" i="17" s="1"/>
  <c r="B1088" i="17" s="1"/>
  <c r="B1375" i="17" s="1"/>
  <c r="B354" i="17"/>
  <c r="B641" i="17" s="1"/>
  <c r="B928" i="17" s="1"/>
  <c r="B1215" i="17" s="1"/>
  <c r="B481" i="17"/>
  <c r="B768" i="17" s="1"/>
  <c r="B1055" i="17" s="1"/>
  <c r="B1342" i="17" s="1"/>
  <c r="B385" i="17"/>
  <c r="B672" i="17" s="1"/>
  <c r="B959" i="17" s="1"/>
  <c r="B1246" i="17" s="1"/>
  <c r="B543" i="17"/>
  <c r="B830" i="17" s="1"/>
  <c r="B1117" i="17" s="1"/>
  <c r="B1404" i="17" s="1"/>
  <c r="B383" i="17"/>
  <c r="B670" i="17" s="1"/>
  <c r="B957" i="17" s="1"/>
  <c r="B1244" i="17" s="1"/>
  <c r="B540" i="17"/>
  <c r="B827" i="17" s="1"/>
  <c r="B1114" i="17" s="1"/>
  <c r="B1401" i="17" s="1"/>
  <c r="B508" i="17"/>
  <c r="B795" i="17" s="1"/>
  <c r="B1082" i="17" s="1"/>
  <c r="B1369" i="17" s="1"/>
  <c r="B476" i="17"/>
  <c r="B763" i="17" s="1"/>
  <c r="B1050" i="17" s="1"/>
  <c r="B1337" i="17" s="1"/>
  <c r="B444" i="17"/>
  <c r="B731" i="17" s="1"/>
  <c r="B1018" i="17" s="1"/>
  <c r="B1305" i="17" s="1"/>
  <c r="B412" i="17"/>
  <c r="B699" i="17" s="1"/>
  <c r="B986" i="17" s="1"/>
  <c r="B1273" i="17" s="1"/>
  <c r="B380" i="17"/>
  <c r="B667" i="17" s="1"/>
  <c r="B954" i="17" s="1"/>
  <c r="B1241" i="17" s="1"/>
  <c r="B348" i="17"/>
  <c r="B635" i="17" s="1"/>
  <c r="B922" i="17" s="1"/>
  <c r="B1209" i="17" s="1"/>
  <c r="B316" i="17"/>
  <c r="B603" i="17" s="1"/>
  <c r="B890" i="17" s="1"/>
  <c r="B1177" i="17" s="1"/>
  <c r="A863" i="17"/>
  <c r="A1150" i="17" s="1"/>
  <c r="A1437" i="17" s="1"/>
  <c r="B505" i="17"/>
  <c r="B792" i="17" s="1"/>
  <c r="B1079" i="17" s="1"/>
  <c r="B1366" i="17" s="1"/>
  <c r="B473" i="17"/>
  <c r="B760" i="17" s="1"/>
  <c r="B1047" i="17" s="1"/>
  <c r="B1334" i="17" s="1"/>
  <c r="B441" i="17"/>
  <c r="B728" i="17" s="1"/>
  <c r="B1015" i="17" s="1"/>
  <c r="B1302" i="17" s="1"/>
  <c r="B409" i="17"/>
  <c r="B696" i="17" s="1"/>
  <c r="B983" i="17" s="1"/>
  <c r="B1270" i="17" s="1"/>
  <c r="B377" i="17"/>
  <c r="B664" i="17" s="1"/>
  <c r="B951" i="17" s="1"/>
  <c r="B1238" i="17" s="1"/>
  <c r="B345" i="17"/>
  <c r="B632" i="17" s="1"/>
  <c r="B919" i="17" s="1"/>
  <c r="B1206" i="17" s="1"/>
  <c r="B313" i="17"/>
  <c r="B600" i="17" s="1"/>
  <c r="B887" i="17" s="1"/>
  <c r="B1174" i="17" s="1"/>
  <c r="B536" i="17"/>
  <c r="B823" i="17" s="1"/>
  <c r="B1110" i="17" s="1"/>
  <c r="B1397" i="17" s="1"/>
  <c r="B504" i="17"/>
  <c r="B791" i="17" s="1"/>
  <c r="B1078" i="17" s="1"/>
  <c r="B1365" i="17" s="1"/>
  <c r="B472" i="17"/>
  <c r="B759" i="17" s="1"/>
  <c r="B1046" i="17" s="1"/>
  <c r="B1333" i="17" s="1"/>
  <c r="B440" i="17"/>
  <c r="B727" i="17" s="1"/>
  <c r="B1014" i="17" s="1"/>
  <c r="B1301" i="17" s="1"/>
  <c r="B408" i="17"/>
  <c r="B695" i="17" s="1"/>
  <c r="B982" i="17" s="1"/>
  <c r="B1269" i="17" s="1"/>
  <c r="B376" i="17"/>
  <c r="B663" i="17" s="1"/>
  <c r="B950" i="17" s="1"/>
  <c r="B1237" i="17" s="1"/>
  <c r="B344" i="17"/>
  <c r="B631" i="17" s="1"/>
  <c r="B918" i="17" s="1"/>
  <c r="B1205" i="17" s="1"/>
  <c r="B312" i="17"/>
  <c r="B599" i="17" s="1"/>
  <c r="B886" i="17" s="1"/>
  <c r="B1173" i="17" s="1"/>
  <c r="B558" i="17"/>
  <c r="B845" i="17" s="1"/>
  <c r="B1132" i="17" s="1"/>
  <c r="B1419" i="17" s="1"/>
  <c r="B526" i="17"/>
  <c r="B813" i="17" s="1"/>
  <c r="B1100" i="17" s="1"/>
  <c r="B1387" i="17" s="1"/>
  <c r="B462" i="17"/>
  <c r="B749" i="17" s="1"/>
  <c r="B1036" i="17" s="1"/>
  <c r="B1323" i="17" s="1"/>
  <c r="B430" i="17"/>
  <c r="B717" i="17" s="1"/>
  <c r="B1004" i="17" s="1"/>
  <c r="B1291" i="17" s="1"/>
  <c r="B366" i="17"/>
  <c r="B653" i="17" s="1"/>
  <c r="B940" i="17" s="1"/>
  <c r="B1227" i="17" s="1"/>
  <c r="B334" i="17"/>
  <c r="B621" i="17" s="1"/>
  <c r="B908" i="17" s="1"/>
  <c r="B1195" i="17" s="1"/>
  <c r="B302" i="17"/>
  <c r="B589" i="17" s="1"/>
  <c r="B876" i="17" s="1"/>
  <c r="B1163" i="17" s="1"/>
  <c r="B396" i="17"/>
  <c r="B683" i="17" s="1"/>
  <c r="B970" i="17" s="1"/>
  <c r="B1257" i="17" s="1"/>
  <c r="B329" i="17"/>
  <c r="B616" i="17" s="1"/>
  <c r="B903" i="17" s="1"/>
  <c r="B1190" i="17" s="1"/>
  <c r="B488" i="17"/>
  <c r="B775" i="17" s="1"/>
  <c r="B1062" i="17" s="1"/>
  <c r="B1349" i="17" s="1"/>
  <c r="B392" i="17"/>
  <c r="B679" i="17" s="1"/>
  <c r="B966" i="17" s="1"/>
  <c r="B1253" i="17" s="1"/>
  <c r="B350" i="17"/>
  <c r="B637" i="17" s="1"/>
  <c r="B924" i="17" s="1"/>
  <c r="B1211" i="17" s="1"/>
  <c r="B461" i="17"/>
  <c r="B748" i="17" s="1"/>
  <c r="B1035" i="17" s="1"/>
  <c r="B1322" i="17" s="1"/>
  <c r="B365" i="17"/>
  <c r="B652" i="17" s="1"/>
  <c r="B939" i="17" s="1"/>
  <c r="B1226" i="17" s="1"/>
  <c r="B515" i="17"/>
  <c r="B802" i="17" s="1"/>
  <c r="B1089" i="17" s="1"/>
  <c r="B1376" i="17" s="1"/>
  <c r="B355" i="17"/>
  <c r="B642" i="17" s="1"/>
  <c r="B929" i="17" s="1"/>
  <c r="B1216" i="17" s="1"/>
  <c r="B450" i="17"/>
  <c r="B737" i="17" s="1"/>
  <c r="B1024" i="17" s="1"/>
  <c r="B1311" i="17" s="1"/>
  <c r="B541" i="17"/>
  <c r="B828" i="17" s="1"/>
  <c r="B1115" i="17" s="1"/>
  <c r="B1402" i="17" s="1"/>
  <c r="B509" i="17"/>
  <c r="B796" i="17" s="1"/>
  <c r="B1083" i="17" s="1"/>
  <c r="B1370" i="17" s="1"/>
  <c r="B477" i="17"/>
  <c r="B764" i="17" s="1"/>
  <c r="B1051" i="17" s="1"/>
  <c r="B1338" i="17" s="1"/>
  <c r="B445" i="17"/>
  <c r="B732" i="17" s="1"/>
  <c r="B1019" i="17" s="1"/>
  <c r="B1306" i="17" s="1"/>
  <c r="B413" i="17"/>
  <c r="B700" i="17" s="1"/>
  <c r="B987" i="17" s="1"/>
  <c r="B1274" i="17" s="1"/>
  <c r="B381" i="17"/>
  <c r="B668" i="17" s="1"/>
  <c r="B955" i="17" s="1"/>
  <c r="B1242" i="17" s="1"/>
  <c r="B349" i="17"/>
  <c r="B636" i="17" s="1"/>
  <c r="B923" i="17" s="1"/>
  <c r="B1210" i="17" s="1"/>
  <c r="B317" i="17"/>
  <c r="B604" i="17" s="1"/>
  <c r="B891" i="17" s="1"/>
  <c r="B1178" i="17" s="1"/>
  <c r="B563" i="17"/>
  <c r="B850" i="17" s="1"/>
  <c r="B1137" i="17" s="1"/>
  <c r="B1424" i="17" s="1"/>
  <c r="B531" i="17"/>
  <c r="B818" i="17" s="1"/>
  <c r="B1105" i="17" s="1"/>
  <c r="B1392" i="17" s="1"/>
  <c r="B499" i="17"/>
  <c r="B786" i="17" s="1"/>
  <c r="B1073" i="17" s="1"/>
  <c r="B1360" i="17" s="1"/>
  <c r="B467" i="17"/>
  <c r="B754" i="17" s="1"/>
  <c r="B1041" i="17" s="1"/>
  <c r="B1328" i="17" s="1"/>
  <c r="B435" i="17"/>
  <c r="B722" i="17" s="1"/>
  <c r="B1009" i="17" s="1"/>
  <c r="B1296" i="17" s="1"/>
  <c r="B403" i="17"/>
  <c r="B690" i="17" s="1"/>
  <c r="B977" i="17" s="1"/>
  <c r="B1264" i="17" s="1"/>
  <c r="B371" i="17"/>
  <c r="B658" i="17" s="1"/>
  <c r="B945" i="17" s="1"/>
  <c r="B1232" i="17" s="1"/>
  <c r="B339" i="17"/>
  <c r="B626" i="17" s="1"/>
  <c r="B913" i="17" s="1"/>
  <c r="B1200" i="17" s="1"/>
  <c r="B307" i="17"/>
  <c r="B594" i="17" s="1"/>
  <c r="B881" i="17" s="1"/>
  <c r="B1168" i="17" s="1"/>
  <c r="B562" i="17"/>
  <c r="B849" i="17" s="1"/>
  <c r="B1136" i="17" s="1"/>
  <c r="B1423" i="17" s="1"/>
  <c r="B530" i="17"/>
  <c r="B817" i="17" s="1"/>
  <c r="B1104" i="17" s="1"/>
  <c r="B1391" i="17" s="1"/>
  <c r="B498" i="17"/>
  <c r="B785" i="17" s="1"/>
  <c r="B1072" i="17" s="1"/>
  <c r="B1359" i="17" s="1"/>
  <c r="B466" i="17"/>
  <c r="B753" i="17" s="1"/>
  <c r="B1040" i="17" s="1"/>
  <c r="B1327" i="17" s="1"/>
  <c r="B434" i="17"/>
  <c r="B721" i="17" s="1"/>
  <c r="B1008" i="17" s="1"/>
  <c r="B1295" i="17" s="1"/>
  <c r="B402" i="17"/>
  <c r="B689" i="17" s="1"/>
  <c r="B976" i="17" s="1"/>
  <c r="B1263" i="17" s="1"/>
  <c r="B370" i="17"/>
  <c r="B657" i="17" s="1"/>
  <c r="B944" i="17" s="1"/>
  <c r="B1231" i="17" s="1"/>
  <c r="B338" i="17"/>
  <c r="B625" i="17" s="1"/>
  <c r="B912" i="17" s="1"/>
  <c r="B1199" i="17" s="1"/>
  <c r="B306" i="17"/>
  <c r="B593" i="17" s="1"/>
  <c r="B880" i="17" s="1"/>
  <c r="B1167" i="17" s="1"/>
  <c r="B497" i="17"/>
  <c r="B784" i="17" s="1"/>
  <c r="B1071" i="17" s="1"/>
  <c r="B1358" i="17" s="1"/>
  <c r="B305" i="17"/>
  <c r="B592" i="17" s="1"/>
  <c r="B879" i="17" s="1"/>
  <c r="B1166" i="17" s="1"/>
  <c r="B559" i="17"/>
  <c r="B846" i="17" s="1"/>
  <c r="B1133" i="17" s="1"/>
  <c r="B1420" i="17" s="1"/>
  <c r="B527" i="17"/>
  <c r="B814" i="17" s="1"/>
  <c r="B1101" i="17" s="1"/>
  <c r="B1388" i="17" s="1"/>
  <c r="B495" i="17"/>
  <c r="B782" i="17" s="1"/>
  <c r="B1069" i="17" s="1"/>
  <c r="B1356" i="17" s="1"/>
  <c r="B463" i="17"/>
  <c r="B750" i="17" s="1"/>
  <c r="B1037" i="17" s="1"/>
  <c r="B1324" i="17" s="1"/>
  <c r="B431" i="17"/>
  <c r="B718" i="17" s="1"/>
  <c r="B1005" i="17" s="1"/>
  <c r="B1292" i="17" s="1"/>
  <c r="B399" i="17"/>
  <c r="B686" i="17" s="1"/>
  <c r="B973" i="17" s="1"/>
  <c r="B1260" i="17" s="1"/>
  <c r="B367" i="17"/>
  <c r="B654" i="17" s="1"/>
  <c r="B941" i="17" s="1"/>
  <c r="B1228" i="17" s="1"/>
  <c r="B335" i="17"/>
  <c r="B622" i="17" s="1"/>
  <c r="B909" i="17" s="1"/>
  <c r="B1196" i="17" s="1"/>
  <c r="B303" i="17"/>
  <c r="B590" i="17" s="1"/>
  <c r="B877" i="17" s="1"/>
  <c r="B1164" i="17" s="1"/>
  <c r="B550" i="17"/>
  <c r="B837" i="17" s="1"/>
  <c r="B1124" i="17" s="1"/>
  <c r="B1411" i="17" s="1"/>
  <c r="B518" i="17"/>
  <c r="B805" i="17" s="1"/>
  <c r="B1092" i="17" s="1"/>
  <c r="B1379" i="17" s="1"/>
  <c r="B486" i="17"/>
  <c r="B773" i="17" s="1"/>
  <c r="B1060" i="17" s="1"/>
  <c r="B1347" i="17" s="1"/>
  <c r="B454" i="17"/>
  <c r="B741" i="17" s="1"/>
  <c r="B1028" i="17" s="1"/>
  <c r="B1315" i="17" s="1"/>
  <c r="B418" i="17"/>
  <c r="B705" i="17" s="1"/>
  <c r="B992" i="17" s="1"/>
  <c r="B1279" i="17" s="1"/>
  <c r="B447" i="17"/>
  <c r="B734" i="17" s="1"/>
  <c r="B1021" i="17" s="1"/>
  <c r="B1308" i="17" s="1"/>
  <c r="B470" i="17"/>
  <c r="B757" i="17" s="1"/>
  <c r="B1044" i="17" s="1"/>
  <c r="B1331" i="17" s="1"/>
  <c r="B548" i="17"/>
  <c r="B835" i="17" s="1"/>
  <c r="B1122" i="17" s="1"/>
  <c r="B1409" i="17" s="1"/>
  <c r="B485" i="17"/>
  <c r="B772" i="17" s="1"/>
  <c r="B1059" i="17" s="1"/>
  <c r="B1346" i="17" s="1"/>
  <c r="B357" i="17"/>
  <c r="B644" i="17" s="1"/>
  <c r="B931" i="17" s="1"/>
  <c r="B1218" i="17" s="1"/>
  <c r="B532" i="17"/>
  <c r="B819" i="17" s="1"/>
  <c r="B1106" i="17" s="1"/>
  <c r="B1393" i="17" s="1"/>
  <c r="B500" i="17"/>
  <c r="B787" i="17" s="1"/>
  <c r="B1074" i="17" s="1"/>
  <c r="B1361" i="17" s="1"/>
  <c r="B468" i="17"/>
  <c r="B755" i="17" s="1"/>
  <c r="B1042" i="17" s="1"/>
  <c r="B1329" i="17" s="1"/>
  <c r="B436" i="17"/>
  <c r="B723" i="17" s="1"/>
  <c r="B1010" i="17" s="1"/>
  <c r="B1297" i="17" s="1"/>
  <c r="B404" i="17"/>
  <c r="B691" i="17" s="1"/>
  <c r="B978" i="17" s="1"/>
  <c r="B1265" i="17" s="1"/>
  <c r="B372" i="17"/>
  <c r="B659" i="17" s="1"/>
  <c r="B946" i="17" s="1"/>
  <c r="B1233" i="17" s="1"/>
  <c r="B340" i="17"/>
  <c r="B627" i="17" s="1"/>
  <c r="B914" i="17" s="1"/>
  <c r="B1201" i="17" s="1"/>
  <c r="B308" i="17"/>
  <c r="B595" i="17" s="1"/>
  <c r="B882" i="17" s="1"/>
  <c r="B1169" i="17" s="1"/>
  <c r="B561" i="17"/>
  <c r="B848" i="17" s="1"/>
  <c r="B1135" i="17" s="1"/>
  <c r="B1422" i="17" s="1"/>
  <c r="B529" i="17"/>
  <c r="B816" i="17" s="1"/>
  <c r="B1103" i="17" s="1"/>
  <c r="B1390" i="17" s="1"/>
  <c r="B465" i="17"/>
  <c r="B752" i="17" s="1"/>
  <c r="B1039" i="17" s="1"/>
  <c r="B1326" i="17" s="1"/>
  <c r="B433" i="17"/>
  <c r="B720" i="17" s="1"/>
  <c r="B1007" i="17" s="1"/>
  <c r="B1294" i="17" s="1"/>
  <c r="B401" i="17"/>
  <c r="B688" i="17" s="1"/>
  <c r="B975" i="17" s="1"/>
  <c r="B1262" i="17" s="1"/>
  <c r="B369" i="17"/>
  <c r="B656" i="17" s="1"/>
  <c r="B943" i="17" s="1"/>
  <c r="B1230" i="17" s="1"/>
  <c r="B337" i="17"/>
  <c r="B624" i="17" s="1"/>
  <c r="B911" i="17" s="1"/>
  <c r="B1198" i="17" s="1"/>
  <c r="B560" i="17"/>
  <c r="B847" i="17" s="1"/>
  <c r="B1134" i="17" s="1"/>
  <c r="B1421" i="17" s="1"/>
  <c r="B528" i="17"/>
  <c r="B815" i="17" s="1"/>
  <c r="B1102" i="17" s="1"/>
  <c r="B1389" i="17" s="1"/>
  <c r="B496" i="17"/>
  <c r="B783" i="17" s="1"/>
  <c r="B1070" i="17" s="1"/>
  <c r="B1357" i="17" s="1"/>
  <c r="B464" i="17"/>
  <c r="B751" i="17" s="1"/>
  <c r="B1038" i="17" s="1"/>
  <c r="B1325" i="17" s="1"/>
  <c r="B432" i="17"/>
  <c r="B719" i="17" s="1"/>
  <c r="B1006" i="17" s="1"/>
  <c r="B1293" i="17" s="1"/>
  <c r="B400" i="17"/>
  <c r="B687" i="17" s="1"/>
  <c r="B974" i="17" s="1"/>
  <c r="B1261" i="17" s="1"/>
  <c r="B368" i="17"/>
  <c r="B655" i="17" s="1"/>
  <c r="B942" i="17" s="1"/>
  <c r="B1229" i="17" s="1"/>
  <c r="B336" i="17"/>
  <c r="B623" i="17" s="1"/>
  <c r="B910" i="17" s="1"/>
  <c r="B1197" i="17" s="1"/>
  <c r="B304" i="17"/>
  <c r="B591" i="17" s="1"/>
  <c r="B878" i="17" s="1"/>
  <c r="B1165" i="17" s="1"/>
  <c r="B422" i="17"/>
  <c r="B709" i="17" s="1"/>
  <c r="B996" i="17" s="1"/>
  <c r="B1283" i="17" s="1"/>
  <c r="B390" i="17"/>
  <c r="B677" i="17" s="1"/>
  <c r="B964" i="17" s="1"/>
  <c r="B1251" i="17" s="1"/>
  <c r="B358" i="17"/>
  <c r="B645" i="17" s="1"/>
  <c r="B932" i="17" s="1"/>
  <c r="B1219" i="17" s="1"/>
  <c r="B326" i="17"/>
  <c r="B613" i="17" s="1"/>
  <c r="B900" i="17" s="1"/>
  <c r="B1187" i="17" s="1"/>
  <c r="B492" i="17"/>
  <c r="B779" i="17" s="1"/>
  <c r="B1066" i="17" s="1"/>
  <c r="B1353" i="17" s="1"/>
  <c r="B364" i="17"/>
  <c r="B651" i="17" s="1"/>
  <c r="B938" i="17" s="1"/>
  <c r="B1225" i="17" s="1"/>
  <c r="B478" i="17"/>
  <c r="B765" i="17" s="1"/>
  <c r="B1052" i="17" s="1"/>
  <c r="B1339" i="17" s="1"/>
  <c r="B446" i="17"/>
  <c r="B733" i="17" s="1"/>
  <c r="B1020" i="17" s="1"/>
  <c r="B1307" i="17" s="1"/>
  <c r="B557" i="17"/>
  <c r="B844" i="17" s="1"/>
  <c r="B1131" i="17" s="1"/>
  <c r="B1418" i="17" s="1"/>
  <c r="B301" i="17"/>
  <c r="B588" i="17" s="1"/>
  <c r="B875" i="17" s="1"/>
  <c r="B1162" i="17" s="1"/>
  <c r="B415" i="17"/>
  <c r="B702" i="17" s="1"/>
  <c r="B989" i="17" s="1"/>
  <c r="B1276" i="17" s="1"/>
  <c r="B406" i="17"/>
  <c r="B693" i="17" s="1"/>
  <c r="B980" i="17" s="1"/>
  <c r="B1267" i="17" s="1"/>
  <c r="B516" i="17"/>
  <c r="B803" i="17" s="1"/>
  <c r="B1090" i="17" s="1"/>
  <c r="B1377" i="17" s="1"/>
  <c r="B517" i="17"/>
  <c r="B804" i="17" s="1"/>
  <c r="B1091" i="17" s="1"/>
  <c r="B1378" i="17" s="1"/>
  <c r="B421" i="17"/>
  <c r="B708" i="17" s="1"/>
  <c r="B995" i="17" s="1"/>
  <c r="B1282" i="17" s="1"/>
  <c r="B533" i="17"/>
  <c r="B820" i="17" s="1"/>
  <c r="B1107" i="17" s="1"/>
  <c r="B1394" i="17" s="1"/>
  <c r="B501" i="17"/>
  <c r="B788" i="17" s="1"/>
  <c r="B1075" i="17" s="1"/>
  <c r="B1362" i="17" s="1"/>
  <c r="B469" i="17"/>
  <c r="B756" i="17" s="1"/>
  <c r="B1043" i="17" s="1"/>
  <c r="B1330" i="17" s="1"/>
  <c r="B437" i="17"/>
  <c r="B724" i="17" s="1"/>
  <c r="B1011" i="17" s="1"/>
  <c r="B1298" i="17" s="1"/>
  <c r="B405" i="17"/>
  <c r="B692" i="17" s="1"/>
  <c r="B979" i="17" s="1"/>
  <c r="B1266" i="17" s="1"/>
  <c r="B373" i="17"/>
  <c r="B660" i="17" s="1"/>
  <c r="B947" i="17" s="1"/>
  <c r="B1234" i="17" s="1"/>
  <c r="B341" i="17"/>
  <c r="B628" i="17" s="1"/>
  <c r="B915" i="17" s="1"/>
  <c r="B1202" i="17" s="1"/>
  <c r="B309" i="17"/>
  <c r="B596" i="17" s="1"/>
  <c r="B883" i="17" s="1"/>
  <c r="B1170" i="17" s="1"/>
  <c r="B555" i="17"/>
  <c r="B842" i="17" s="1"/>
  <c r="B1129" i="17" s="1"/>
  <c r="B1416" i="17" s="1"/>
  <c r="B523" i="17"/>
  <c r="B810" i="17" s="1"/>
  <c r="B1097" i="17" s="1"/>
  <c r="B1384" i="17" s="1"/>
  <c r="B491" i="17"/>
  <c r="B778" i="17" s="1"/>
  <c r="B1065" i="17" s="1"/>
  <c r="B1352" i="17" s="1"/>
  <c r="B459" i="17"/>
  <c r="B746" i="17" s="1"/>
  <c r="B1033" i="17" s="1"/>
  <c r="B1320" i="17" s="1"/>
  <c r="B427" i="17"/>
  <c r="B714" i="17" s="1"/>
  <c r="B1001" i="17" s="1"/>
  <c r="B1288" i="17" s="1"/>
  <c r="B395" i="17"/>
  <c r="B682" i="17" s="1"/>
  <c r="B969" i="17" s="1"/>
  <c r="B1256" i="17" s="1"/>
  <c r="B363" i="17"/>
  <c r="B650" i="17" s="1"/>
  <c r="B937" i="17" s="1"/>
  <c r="B1224" i="17" s="1"/>
  <c r="B331" i="17"/>
  <c r="B618" i="17" s="1"/>
  <c r="B905" i="17" s="1"/>
  <c r="B1192" i="17" s="1"/>
  <c r="B554" i="17"/>
  <c r="B841" i="17" s="1"/>
  <c r="B1128" i="17" s="1"/>
  <c r="B1415" i="17" s="1"/>
  <c r="B522" i="17"/>
  <c r="B809" i="17" s="1"/>
  <c r="B1096" i="17" s="1"/>
  <c r="B1383" i="17" s="1"/>
  <c r="B490" i="17"/>
  <c r="B777" i="17" s="1"/>
  <c r="B1064" i="17" s="1"/>
  <c r="B1351" i="17" s="1"/>
  <c r="B458" i="17"/>
  <c r="B745" i="17" s="1"/>
  <c r="B1032" i="17" s="1"/>
  <c r="B1319" i="17" s="1"/>
  <c r="B426" i="17"/>
  <c r="B713" i="17" s="1"/>
  <c r="B1000" i="17" s="1"/>
  <c r="B1287" i="17" s="1"/>
  <c r="B394" i="17"/>
  <c r="B681" i="17" s="1"/>
  <c r="B968" i="17" s="1"/>
  <c r="B1255" i="17" s="1"/>
  <c r="B362" i="17"/>
  <c r="B649" i="17" s="1"/>
  <c r="B936" i="17" s="1"/>
  <c r="B1223" i="17" s="1"/>
  <c r="B330" i="17"/>
  <c r="B617" i="17" s="1"/>
  <c r="B904" i="17" s="1"/>
  <c r="B1191" i="17" s="1"/>
  <c r="B553" i="17"/>
  <c r="B840" i="17" s="1"/>
  <c r="B1127" i="17" s="1"/>
  <c r="B1414" i="17" s="1"/>
  <c r="B489" i="17"/>
  <c r="B776" i="17" s="1"/>
  <c r="B1063" i="17" s="1"/>
  <c r="B1350" i="17" s="1"/>
  <c r="B425" i="17"/>
  <c r="B712" i="17" s="1"/>
  <c r="B999" i="17" s="1"/>
  <c r="B1286" i="17" s="1"/>
  <c r="B361" i="17"/>
  <c r="B648" i="17" s="1"/>
  <c r="B935" i="17" s="1"/>
  <c r="B1222" i="17" s="1"/>
  <c r="A853" i="17"/>
  <c r="A1140" i="17" s="1"/>
  <c r="A1427" i="17" s="1"/>
  <c r="B551" i="17"/>
  <c r="B838" i="17" s="1"/>
  <c r="B1125" i="17" s="1"/>
  <c r="B1412" i="17" s="1"/>
  <c r="B519" i="17"/>
  <c r="B806" i="17" s="1"/>
  <c r="B1093" i="17" s="1"/>
  <c r="B1380" i="17" s="1"/>
  <c r="B487" i="17"/>
  <c r="B774" i="17" s="1"/>
  <c r="B1061" i="17" s="1"/>
  <c r="B1348" i="17" s="1"/>
  <c r="B455" i="17"/>
  <c r="B742" i="17" s="1"/>
  <c r="B1029" i="17" s="1"/>
  <c r="B1316" i="17" s="1"/>
  <c r="B423" i="17"/>
  <c r="B710" i="17" s="1"/>
  <c r="B997" i="17" s="1"/>
  <c r="B1284" i="17" s="1"/>
  <c r="B391" i="17"/>
  <c r="B678" i="17" s="1"/>
  <c r="B965" i="17" s="1"/>
  <c r="B1252" i="17" s="1"/>
  <c r="B359" i="17"/>
  <c r="B646" i="17" s="1"/>
  <c r="B933" i="17" s="1"/>
  <c r="B1220" i="17" s="1"/>
  <c r="B327" i="17"/>
  <c r="B614" i="17" s="1"/>
  <c r="B901" i="17" s="1"/>
  <c r="B1188" i="17" s="1"/>
  <c r="B510" i="17"/>
  <c r="B797" i="17" s="1"/>
  <c r="B1084" i="17" s="1"/>
  <c r="B1371" i="17" s="1"/>
  <c r="A852" i="17"/>
  <c r="A1139" i="17" s="1"/>
  <c r="A1426" i="17" s="1"/>
  <c r="A855" i="17"/>
  <c r="A1142" i="17" s="1"/>
  <c r="A1429" i="17" s="1"/>
  <c r="A851" i="17"/>
  <c r="A1138" i="17" s="1"/>
  <c r="A1425" i="17" s="1"/>
  <c r="A854" i="17"/>
  <c r="A1141" i="17" s="1"/>
  <c r="A1428" i="17" s="1"/>
  <c r="A865" i="17"/>
  <c r="A1152" i="17" s="1"/>
  <c r="A1439" i="17" s="1"/>
  <c r="A857" i="17"/>
  <c r="A1144" i="17" s="1"/>
  <c r="A1431" i="17" s="1"/>
  <c r="A864" i="17"/>
  <c r="A1151" i="17" s="1"/>
  <c r="A1438" i="17" s="1"/>
  <c r="A856" i="17"/>
  <c r="A1143" i="17" s="1"/>
  <c r="A1430" i="17" s="1"/>
  <c r="A858" i="17"/>
  <c r="A1145" i="17" s="1"/>
  <c r="A1432" i="17" s="1"/>
  <c r="A853" i="13"/>
  <c r="A1140" i="13" s="1"/>
  <c r="A863" i="13"/>
  <c r="A1150" i="13" s="1"/>
  <c r="A858" i="13"/>
  <c r="A1145" i="13" s="1"/>
  <c r="A864" i="13"/>
  <c r="A1151" i="13" s="1"/>
  <c r="A865" i="13"/>
  <c r="A1152" i="13" s="1"/>
  <c r="A852" i="13"/>
  <c r="A1139" i="13" s="1"/>
  <c r="A857" i="13"/>
  <c r="A1144" i="13" s="1"/>
  <c r="A855" i="13"/>
  <c r="A1142" i="13" s="1"/>
  <c r="A856" i="13"/>
  <c r="A1143" i="13" s="1"/>
  <c r="A851" i="13"/>
  <c r="A1138" i="13" s="1"/>
  <c r="A854" i="13"/>
  <c r="A1141" i="13" s="1"/>
  <c r="B13" i="18" l="1"/>
  <c r="B41" i="18" s="1"/>
  <c r="B69" i="18" s="1"/>
  <c r="B97" i="18" s="1"/>
  <c r="B125" i="18" s="1"/>
  <c r="A14" i="18"/>
  <c r="A42" i="18" s="1"/>
  <c r="A70" i="18" s="1"/>
  <c r="A98" i="18" s="1"/>
  <c r="A126" i="18" s="1"/>
  <c r="B14" i="18"/>
  <c r="B42" i="18" s="1"/>
  <c r="B70" i="18" s="1"/>
  <c r="B98" i="18" s="1"/>
  <c r="B126" i="18" s="1"/>
  <c r="A15" i="18"/>
  <c r="A43" i="18" s="1"/>
  <c r="A71" i="18" s="1"/>
  <c r="A99" i="18" s="1"/>
  <c r="A127" i="18" s="1"/>
  <c r="B15" i="18"/>
  <c r="B43" i="18" s="1"/>
  <c r="B71" i="18" s="1"/>
  <c r="B99" i="18" s="1"/>
  <c r="B127" i="18" s="1"/>
  <c r="A33" i="3" l="1"/>
  <c r="A32" i="3"/>
  <c r="A31" i="3"/>
  <c r="A28" i="3"/>
  <c r="A27" i="3"/>
  <c r="A26" i="3"/>
  <c r="A19" i="3"/>
  <c r="A20" i="3"/>
  <c r="A21" i="3"/>
  <c r="A22" i="3"/>
  <c r="A23" i="3"/>
  <c r="A24" i="3"/>
  <c r="A18" i="3"/>
  <c r="A13" i="3"/>
  <c r="A12" i="3"/>
  <c r="A13" i="18" l="1"/>
  <c r="A41" i="18" s="1"/>
  <c r="A69" i="18" s="1"/>
  <c r="A97" i="18" s="1"/>
  <c r="A125" i="18" s="1"/>
  <c r="A13" i="9"/>
  <c r="A41" i="9" s="1"/>
  <c r="A27" i="9"/>
  <c r="A55" i="9" s="1"/>
  <c r="A83" i="9" s="1"/>
  <c r="A111" i="9" s="1"/>
  <c r="A139" i="9" s="1"/>
  <c r="A27" i="18"/>
  <c r="A55" i="18" s="1"/>
  <c r="A83" i="18" s="1"/>
  <c r="A111" i="18" s="1"/>
  <c r="A139" i="18" s="1"/>
  <c r="A20" i="18"/>
  <c r="A48" i="18" s="1"/>
  <c r="A76" i="18" s="1"/>
  <c r="A104" i="18" s="1"/>
  <c r="A132" i="18" s="1"/>
  <c r="A20" i="9"/>
  <c r="A48" i="9" s="1"/>
  <c r="A76" i="9" s="1"/>
  <c r="A104" i="9" s="1"/>
  <c r="A132" i="9" s="1"/>
  <c r="A19" i="9"/>
  <c r="A47" i="9" s="1"/>
  <c r="A75" i="9" s="1"/>
  <c r="A103" i="9" s="1"/>
  <c r="A131" i="9" s="1"/>
  <c r="A19" i="18"/>
  <c r="A47" i="18" s="1"/>
  <c r="A75" i="18" s="1"/>
  <c r="A103" i="18" s="1"/>
  <c r="A131" i="18" s="1"/>
  <c r="A18" i="9"/>
  <c r="A46" i="9" s="1"/>
  <c r="A74" i="9" s="1"/>
  <c r="A102" i="9" s="1"/>
  <c r="A130" i="9" s="1"/>
  <c r="A18" i="18"/>
  <c r="A46" i="18" s="1"/>
  <c r="A74" i="18" s="1"/>
  <c r="A102" i="18" s="1"/>
  <c r="A130" i="18" s="1"/>
  <c r="A32" i="9"/>
  <c r="A60" i="9" s="1"/>
  <c r="A32" i="18"/>
  <c r="A26" i="18"/>
  <c r="A54" i="18" s="1"/>
  <c r="A82" i="18" s="1"/>
  <c r="A110" i="18" s="1"/>
  <c r="A138" i="18" s="1"/>
  <c r="A26" i="9"/>
  <c r="A54" i="9" s="1"/>
  <c r="A82" i="9" s="1"/>
  <c r="A110" i="9" s="1"/>
  <c r="A138" i="9" s="1"/>
  <c r="A24" i="9"/>
  <c r="A52" i="9" s="1"/>
  <c r="A80" i="9" s="1"/>
  <c r="A108" i="9" s="1"/>
  <c r="A136" i="9" s="1"/>
  <c r="A24" i="18"/>
  <c r="A52" i="18" s="1"/>
  <c r="A80" i="18" s="1"/>
  <c r="A108" i="18" s="1"/>
  <c r="A136" i="18" s="1"/>
  <c r="A28" i="18"/>
  <c r="A56" i="18" s="1"/>
  <c r="A84" i="18" s="1"/>
  <c r="A112" i="18" s="1"/>
  <c r="A140" i="18" s="1"/>
  <c r="A28" i="9"/>
  <c r="A56" i="9" s="1"/>
  <c r="A84" i="9" s="1"/>
  <c r="A112" i="9" s="1"/>
  <c r="A140" i="9" s="1"/>
  <c r="A23" i="18"/>
  <c r="A51" i="18" s="1"/>
  <c r="A79" i="18" s="1"/>
  <c r="A107" i="18" s="1"/>
  <c r="A135" i="18" s="1"/>
  <c r="A23" i="9"/>
  <c r="A51" i="9" s="1"/>
  <c r="A79" i="9" s="1"/>
  <c r="A107" i="9" s="1"/>
  <c r="A135" i="9" s="1"/>
  <c r="A31" i="9"/>
  <c r="A59" i="9" s="1"/>
  <c r="A31" i="18"/>
  <c r="A22" i="18"/>
  <c r="A50" i="18" s="1"/>
  <c r="A78" i="18" s="1"/>
  <c r="A106" i="18" s="1"/>
  <c r="A134" i="18" s="1"/>
  <c r="A22" i="9"/>
  <c r="A50" i="9" s="1"/>
  <c r="A78" i="9" s="1"/>
  <c r="A106" i="9" s="1"/>
  <c r="A134" i="9" s="1"/>
  <c r="A21" i="18"/>
  <c r="A49" i="18" s="1"/>
  <c r="A77" i="18" s="1"/>
  <c r="A105" i="18" s="1"/>
  <c r="A133" i="18" s="1"/>
  <c r="A21" i="9"/>
  <c r="A49" i="9" s="1"/>
  <c r="A77" i="9" s="1"/>
  <c r="A105" i="9" s="1"/>
  <c r="A133" i="9" s="1"/>
  <c r="A33" i="9"/>
  <c r="A61" i="9" s="1"/>
  <c r="A33" i="18"/>
  <c r="B12" i="4"/>
  <c r="A59" i="18" l="1"/>
  <c r="A61" i="18"/>
  <c r="A60" i="18"/>
  <c r="A87" i="9"/>
  <c r="A115" i="9" s="1"/>
  <c r="A143" i="9" s="1"/>
  <c r="A88" i="9"/>
  <c r="A116" i="9" s="1"/>
  <c r="A144" i="9" s="1"/>
  <c r="A89" i="9"/>
  <c r="A117" i="9" s="1"/>
  <c r="A145" i="9" s="1"/>
  <c r="A69" i="9"/>
  <c r="A97" i="9" s="1"/>
  <c r="A125" i="9" s="1"/>
  <c r="A67" i="9"/>
  <c r="B12" i="13"/>
  <c r="B12" i="17"/>
  <c r="A87" i="18" l="1"/>
  <c r="A115" i="18" s="1"/>
  <c r="A143" i="18" s="1"/>
  <c r="A88" i="18"/>
  <c r="A116" i="18" s="1"/>
  <c r="A144" i="18" s="1"/>
  <c r="A89" i="18"/>
  <c r="A117" i="18" s="1"/>
  <c r="A145" i="18" s="1"/>
  <c r="B299" i="17"/>
  <c r="B26" i="20" l="1"/>
  <c r="B14" i="20"/>
  <c r="B44" i="20"/>
  <c r="A44" i="20"/>
  <c r="B41" i="20"/>
  <c r="A41" i="20"/>
  <c r="A14" i="20"/>
  <c r="A30" i="10"/>
  <c r="B12" i="3" l="1"/>
  <c r="B12" i="18" s="1"/>
  <c r="B40" i="18" l="1"/>
  <c r="B68" i="18" s="1"/>
  <c r="C208" i="2"/>
  <c r="C205" i="2"/>
  <c r="C197" i="2"/>
  <c r="C194" i="2"/>
  <c r="C185" i="2"/>
  <c r="C186" i="2" s="1"/>
  <c r="B96" i="18" l="1"/>
  <c r="B124" i="18" s="1"/>
  <c r="A12" i="18"/>
  <c r="A40" i="18" s="1"/>
  <c r="A68" i="18" l="1"/>
  <c r="A96" i="18" s="1"/>
  <c r="A124" i="18" s="1"/>
  <c r="C17" i="16"/>
  <c r="A29" i="16"/>
  <c r="A41" i="16" s="1"/>
  <c r="A45" i="20" s="1"/>
  <c r="B27" i="16"/>
  <c r="B39" i="16" s="1"/>
  <c r="B43" i="20" s="1"/>
  <c r="A27" i="16"/>
  <c r="A39" i="16" s="1"/>
  <c r="A43" i="20" s="1"/>
  <c r="B26" i="16"/>
  <c r="B38" i="16" s="1"/>
  <c r="B42" i="20" s="1"/>
  <c r="A26" i="16"/>
  <c r="A38" i="16" s="1"/>
  <c r="A42" i="20" s="1"/>
  <c r="A24" i="16"/>
  <c r="A36" i="16" s="1"/>
  <c r="A40" i="20" s="1"/>
  <c r="B17" i="16"/>
  <c r="B29" i="16" s="1"/>
  <c r="B41" i="16" s="1"/>
  <c r="B45" i="20" s="1"/>
  <c r="B17" i="15"/>
  <c r="B29" i="15" s="1"/>
  <c r="B41" i="15" s="1"/>
  <c r="A41" i="15"/>
  <c r="B27" i="15"/>
  <c r="B39" i="15" s="1"/>
  <c r="A39" i="15"/>
  <c r="B26" i="15"/>
  <c r="B38" i="15" s="1"/>
  <c r="A26" i="15"/>
  <c r="A38" i="15" s="1"/>
  <c r="B13" i="15"/>
  <c r="B25" i="15" s="1"/>
  <c r="B37" i="15" s="1"/>
  <c r="A37" i="15"/>
  <c r="A24" i="15"/>
  <c r="A36" i="15" l="1"/>
  <c r="B12" i="9" l="1"/>
  <c r="A12" i="9"/>
  <c r="A40" i="9" s="1"/>
  <c r="A66" i="9" l="1"/>
  <c r="A68" i="9"/>
  <c r="A96" i="9" s="1"/>
  <c r="A124" i="9" s="1"/>
  <c r="B40" i="9"/>
  <c r="B66" i="9" l="1"/>
  <c r="B68" i="9"/>
  <c r="B12" i="15"/>
  <c r="B24" i="15" s="1"/>
  <c r="B36" i="15" s="1"/>
  <c r="B12" i="16"/>
  <c r="B24" i="16" s="1"/>
  <c r="B36" i="16" s="1"/>
  <c r="B40" i="20" s="1"/>
  <c r="B96" i="9" l="1"/>
  <c r="B124" i="9" s="1"/>
  <c r="B299" i="13"/>
  <c r="B586" i="17" l="1"/>
  <c r="B873" i="17" s="1"/>
  <c r="B1160" i="17" s="1"/>
  <c r="B586" i="13"/>
  <c r="B873" i="13" s="1"/>
  <c r="B1160" i="13" l="1"/>
  <c r="D277" i="5"/>
  <c r="F277" i="5"/>
  <c r="G277" i="5"/>
  <c r="E277" i="5"/>
  <c r="H277" i="5"/>
  <c r="C277" i="5" l="1"/>
  <c r="A276" i="4" l="1"/>
  <c r="A273" i="4"/>
  <c r="A272" i="4"/>
  <c r="A269" i="4"/>
  <c r="A268" i="4"/>
  <c r="A265" i="4"/>
  <c r="A264" i="4"/>
  <c r="A261" i="4"/>
  <c r="A257" i="4"/>
  <c r="A249" i="4"/>
  <c r="A245" i="4"/>
  <c r="A237" i="4"/>
  <c r="A233" i="4"/>
  <c r="A229" i="4"/>
  <c r="A225" i="4"/>
  <c r="A213" i="4"/>
  <c r="A211" i="4"/>
  <c r="A210" i="4"/>
  <c r="A208" i="4"/>
  <c r="A205" i="4"/>
  <c r="A204" i="4"/>
  <c r="A203" i="4"/>
  <c r="A202" i="4"/>
  <c r="A200" i="4"/>
  <c r="A199" i="4"/>
  <c r="A195" i="4"/>
  <c r="A194" i="4"/>
  <c r="A193" i="4"/>
  <c r="A192" i="4"/>
  <c r="A185" i="4"/>
  <c r="A184" i="4"/>
  <c r="A183" i="4"/>
  <c r="A182" i="4"/>
  <c r="A181" i="4"/>
  <c r="A179" i="4"/>
  <c r="A173" i="4"/>
  <c r="A172" i="4"/>
  <c r="A171" i="4"/>
  <c r="A170" i="4"/>
  <c r="A165" i="4"/>
  <c r="A164" i="4"/>
  <c r="A161" i="4"/>
  <c r="A160" i="4"/>
  <c r="A157" i="4"/>
  <c r="A155" i="4"/>
  <c r="A152" i="4"/>
  <c r="A151" i="4"/>
  <c r="A150" i="4"/>
  <c r="A149" i="4"/>
  <c r="A145" i="4"/>
  <c r="A144" i="4"/>
  <c r="A143" i="4"/>
  <c r="A141" i="4"/>
  <c r="A140" i="4"/>
  <c r="A139" i="4"/>
  <c r="A138" i="4"/>
  <c r="A136" i="4"/>
  <c r="A128" i="4"/>
  <c r="A125" i="4"/>
  <c r="A124" i="4"/>
  <c r="A123" i="4"/>
  <c r="A120" i="4"/>
  <c r="A119" i="4"/>
  <c r="A117" i="4"/>
  <c r="A109" i="4"/>
  <c r="A108" i="4"/>
  <c r="A107" i="4"/>
  <c r="A105" i="4"/>
  <c r="A104" i="4"/>
  <c r="A103" i="4"/>
  <c r="A101" i="4"/>
  <c r="A99" i="4"/>
  <c r="A97" i="4"/>
  <c r="A96" i="4"/>
  <c r="A95" i="4"/>
  <c r="A93" i="4"/>
  <c r="A91" i="4"/>
  <c r="A89" i="4"/>
  <c r="A86" i="4"/>
  <c r="A85" i="4"/>
  <c r="A84" i="4"/>
  <c r="A83" i="4"/>
  <c r="A81" i="4"/>
  <c r="A80" i="4"/>
  <c r="A78" i="4"/>
  <c r="A77" i="4"/>
  <c r="A76" i="4"/>
  <c r="A75" i="4"/>
  <c r="A73" i="4"/>
  <c r="A72" i="4"/>
  <c r="A69" i="4"/>
  <c r="A67" i="4"/>
  <c r="A65" i="4"/>
  <c r="A64" i="4"/>
  <c r="A63" i="4"/>
  <c r="A62" i="4"/>
  <c r="A61" i="4"/>
  <c r="A60" i="4"/>
  <c r="A59" i="4"/>
  <c r="A57" i="4"/>
  <c r="A56" i="4"/>
  <c r="A55" i="4"/>
  <c r="A54" i="4"/>
  <c r="A53" i="4"/>
  <c r="A51" i="4"/>
  <c r="A49" i="4"/>
  <c r="A45" i="4"/>
  <c r="A43" i="4"/>
  <c r="A41" i="4"/>
  <c r="A40" i="4"/>
  <c r="A39" i="4"/>
  <c r="A38" i="4"/>
  <c r="A37" i="4"/>
  <c r="A36" i="4"/>
  <c r="A35" i="4"/>
  <c r="A33" i="4"/>
  <c r="A32" i="4"/>
  <c r="A29" i="4"/>
  <c r="A27" i="4"/>
  <c r="A25" i="4"/>
  <c r="A24" i="4"/>
  <c r="A23" i="4"/>
  <c r="A22" i="4"/>
  <c r="A21" i="4"/>
  <c r="A19" i="4"/>
  <c r="A17" i="4"/>
  <c r="A13" i="4"/>
  <c r="A1167" i="13" l="1"/>
  <c r="A19" i="13"/>
  <c r="A306" i="13" s="1"/>
  <c r="A19" i="17"/>
  <c r="A306" i="17" s="1"/>
  <c r="A1175" i="13"/>
  <c r="A27" i="13"/>
  <c r="A314" i="13" s="1"/>
  <c r="A27" i="17"/>
  <c r="A314" i="17" s="1"/>
  <c r="A1187" i="13"/>
  <c r="A39" i="13"/>
  <c r="A326" i="13" s="1"/>
  <c r="A39" i="17"/>
  <c r="A326" i="17" s="1"/>
  <c r="A76" i="17"/>
  <c r="A363" i="17" s="1"/>
  <c r="A76" i="13"/>
  <c r="A363" i="13" s="1"/>
  <c r="A1224" i="13"/>
  <c r="A1234" i="13"/>
  <c r="A86" i="17"/>
  <c r="A373" i="17" s="1"/>
  <c r="A86" i="13"/>
  <c r="A373" i="13" s="1"/>
  <c r="A107" i="13"/>
  <c r="A394" i="13" s="1"/>
  <c r="A107" i="17"/>
  <c r="A394" i="17" s="1"/>
  <c r="A1255" i="13"/>
  <c r="A1273" i="13"/>
  <c r="A125" i="17"/>
  <c r="A412" i="17" s="1"/>
  <c r="A125" i="13"/>
  <c r="A412" i="13" s="1"/>
  <c r="A160" i="13"/>
  <c r="A447" i="13" s="1"/>
  <c r="A1308" i="13"/>
  <c r="A160" i="17"/>
  <c r="A447" i="17" s="1"/>
  <c r="A170" i="13"/>
  <c r="A457" i="13" s="1"/>
  <c r="A170" i="17"/>
  <c r="A457" i="17" s="1"/>
  <c r="A1318" i="13"/>
  <c r="A225" i="17"/>
  <c r="A512" i="17" s="1"/>
  <c r="A225" i="13"/>
  <c r="A512" i="13" s="1"/>
  <c r="A1373" i="13"/>
  <c r="A1385" i="13"/>
  <c r="A237" i="17"/>
  <c r="A524" i="17" s="1"/>
  <c r="A237" i="13"/>
  <c r="A524" i="13" s="1"/>
  <c r="A1197" i="13"/>
  <c r="A49" i="17"/>
  <c r="A336" i="17" s="1"/>
  <c r="A49" i="13"/>
  <c r="A336" i="13" s="1"/>
  <c r="A54" i="13"/>
  <c r="A341" i="13" s="1"/>
  <c r="A54" i="17"/>
  <c r="A341" i="17" s="1"/>
  <c r="A1202" i="13"/>
  <c r="A1215" i="13"/>
  <c r="A67" i="17"/>
  <c r="A354" i="17" s="1"/>
  <c r="A67" i="13"/>
  <c r="A354" i="13" s="1"/>
  <c r="A73" i="13"/>
  <c r="A360" i="13" s="1"/>
  <c r="A73" i="17"/>
  <c r="A360" i="17" s="1"/>
  <c r="A1221" i="13"/>
  <c r="A96" i="17"/>
  <c r="A383" i="17" s="1"/>
  <c r="A1244" i="13"/>
  <c r="A96" i="13"/>
  <c r="A383" i="13" s="1"/>
  <c r="A101" i="13"/>
  <c r="A388" i="13" s="1"/>
  <c r="A1249" i="13"/>
  <c r="A101" i="17"/>
  <c r="A388" i="17" s="1"/>
  <c r="A1253" i="13"/>
  <c r="A105" i="17"/>
  <c r="A392" i="17" s="1"/>
  <c r="A105" i="13"/>
  <c r="A392" i="13" s="1"/>
  <c r="A109" i="13"/>
  <c r="A396" i="13" s="1"/>
  <c r="A1257" i="13"/>
  <c r="A109" i="17"/>
  <c r="A396" i="17" s="1"/>
  <c r="A124" i="17"/>
  <c r="A411" i="17" s="1"/>
  <c r="A1272" i="13"/>
  <c r="A124" i="13"/>
  <c r="A411" i="13" s="1"/>
  <c r="A139" i="17"/>
  <c r="A426" i="17" s="1"/>
  <c r="A139" i="13"/>
  <c r="A426" i="13" s="1"/>
  <c r="A1287" i="13"/>
  <c r="A1288" i="13"/>
  <c r="A140" i="17"/>
  <c r="A427" i="17" s="1"/>
  <c r="A140" i="13"/>
  <c r="A427" i="13" s="1"/>
  <c r="A152" i="17"/>
  <c r="A439" i="17" s="1"/>
  <c r="A152" i="13"/>
  <c r="A439" i="13" s="1"/>
  <c r="A1300" i="13"/>
  <c r="A164" i="17"/>
  <c r="A451" i="17" s="1"/>
  <c r="A1312" i="13"/>
  <c r="A164" i="13"/>
  <c r="A451" i="13" s="1"/>
  <c r="A1319" i="13"/>
  <c r="A171" i="13"/>
  <c r="A458" i="13" s="1"/>
  <c r="A171" i="17"/>
  <c r="A458" i="17" s="1"/>
  <c r="A1320" i="13"/>
  <c r="A172" i="17"/>
  <c r="A459" i="17" s="1"/>
  <c r="A172" i="13"/>
  <c r="A459" i="13" s="1"/>
  <c r="A1332" i="13"/>
  <c r="A184" i="17"/>
  <c r="A471" i="17" s="1"/>
  <c r="A184" i="13"/>
  <c r="A471" i="13" s="1"/>
  <c r="A202" i="17"/>
  <c r="A489" i="17" s="1"/>
  <c r="A1350" i="13"/>
  <c r="A202" i="13"/>
  <c r="A489" i="13" s="1"/>
  <c r="A205" i="13"/>
  <c r="A492" i="13" s="1"/>
  <c r="A205" i="17"/>
  <c r="A492" i="17" s="1"/>
  <c r="A1353" i="13"/>
  <c r="A211" i="17"/>
  <c r="A498" i="17" s="1"/>
  <c r="A1359" i="13"/>
  <c r="A211" i="13"/>
  <c r="A498" i="13" s="1"/>
  <c r="A213" i="17"/>
  <c r="A500" i="17" s="1"/>
  <c r="A213" i="13"/>
  <c r="A500" i="13" s="1"/>
  <c r="A1361" i="13"/>
  <c r="A249" i="17"/>
  <c r="A536" i="17" s="1"/>
  <c r="A1397" i="13"/>
  <c r="A249" i="13"/>
  <c r="A536" i="13" s="1"/>
  <c r="A1417" i="13"/>
  <c r="A269" i="17"/>
  <c r="A556" i="17" s="1"/>
  <c r="A269" i="13"/>
  <c r="A556" i="13" s="1"/>
  <c r="A272" i="13"/>
  <c r="A559" i="13" s="1"/>
  <c r="A272" i="17"/>
  <c r="A559" i="17" s="1"/>
  <c r="A1420" i="13"/>
  <c r="A276" i="17"/>
  <c r="A563" i="17" s="1"/>
  <c r="A1424" i="13"/>
  <c r="A276" i="13"/>
  <c r="A563" i="13" s="1"/>
  <c r="A1173" i="13"/>
  <c r="A25" i="17"/>
  <c r="A312" i="17" s="1"/>
  <c r="A25" i="13"/>
  <c r="A312" i="13" s="1"/>
  <c r="A29" i="17"/>
  <c r="A316" i="17" s="1"/>
  <c r="A1177" i="13"/>
  <c r="A29" i="13"/>
  <c r="A316" i="13" s="1"/>
  <c r="A1207" i="13"/>
  <c r="A59" i="17"/>
  <c r="A346" i="17" s="1"/>
  <c r="A59" i="13"/>
  <c r="A346" i="13" s="1"/>
  <c r="A1208" i="13"/>
  <c r="A60" i="17"/>
  <c r="A347" i="17" s="1"/>
  <c r="A60" i="13"/>
  <c r="A347" i="13" s="1"/>
  <c r="A1210" i="13"/>
  <c r="A62" i="13"/>
  <c r="A349" i="13" s="1"/>
  <c r="A62" i="17"/>
  <c r="A349" i="17" s="1"/>
  <c r="A72" i="17"/>
  <c r="A359" i="17" s="1"/>
  <c r="A1220" i="13"/>
  <c r="A72" i="13"/>
  <c r="A359" i="13" s="1"/>
  <c r="A80" i="13"/>
  <c r="A367" i="13" s="1"/>
  <c r="A80" i="17"/>
  <c r="A367" i="17" s="1"/>
  <c r="A1228" i="13"/>
  <c r="A85" i="17"/>
  <c r="A372" i="17" s="1"/>
  <c r="A85" i="13"/>
  <c r="A372" i="13" s="1"/>
  <c r="A1233" i="13"/>
  <c r="A1251" i="13"/>
  <c r="A103" i="13"/>
  <c r="A390" i="13" s="1"/>
  <c r="A103" i="17"/>
  <c r="A390" i="17" s="1"/>
  <c r="A1265" i="13"/>
  <c r="A117" i="17"/>
  <c r="A404" i="17" s="1"/>
  <c r="A117" i="13"/>
  <c r="A404" i="13" s="1"/>
  <c r="A1305" i="13"/>
  <c r="A157" i="13"/>
  <c r="A444" i="13" s="1"/>
  <c r="A157" i="17"/>
  <c r="A444" i="17" s="1"/>
  <c r="A165" i="13"/>
  <c r="A452" i="13" s="1"/>
  <c r="A1313" i="13"/>
  <c r="A165" i="17"/>
  <c r="A452" i="17" s="1"/>
  <c r="A1321" i="13"/>
  <c r="A173" i="13"/>
  <c r="A460" i="13" s="1"/>
  <c r="A173" i="17"/>
  <c r="A460" i="17" s="1"/>
  <c r="A194" i="17"/>
  <c r="A481" i="17" s="1"/>
  <c r="A1342" i="13"/>
  <c r="A194" i="13"/>
  <c r="A481" i="13" s="1"/>
  <c r="A245" i="13"/>
  <c r="A532" i="13" s="1"/>
  <c r="A1393" i="13"/>
  <c r="A245" i="17"/>
  <c r="A532" i="17" s="1"/>
  <c r="A1191" i="13"/>
  <c r="A43" i="13"/>
  <c r="A330" i="13" s="1"/>
  <c r="A43" i="17"/>
  <c r="A330" i="17" s="1"/>
  <c r="A53" i="13"/>
  <c r="A340" i="13" s="1"/>
  <c r="A1201" i="13"/>
  <c r="A53" i="17"/>
  <c r="A340" i="17" s="1"/>
  <c r="A56" i="17"/>
  <c r="A343" i="17" s="1"/>
  <c r="A56" i="13"/>
  <c r="A343" i="13" s="1"/>
  <c r="A1204" i="13"/>
  <c r="A17" i="13"/>
  <c r="A304" i="13" s="1"/>
  <c r="A1165" i="13"/>
  <c r="A17" i="17"/>
  <c r="A304" i="17" s="1"/>
  <c r="A21" i="17"/>
  <c r="A308" i="17" s="1"/>
  <c r="A1169" i="13"/>
  <c r="A21" i="13"/>
  <c r="A308" i="13" s="1"/>
  <c r="A22" i="17"/>
  <c r="A309" i="17" s="1"/>
  <c r="A1170" i="13"/>
  <c r="A22" i="13"/>
  <c r="A309" i="13" s="1"/>
  <c r="A24" i="17"/>
  <c r="A311" i="17" s="1"/>
  <c r="A1172" i="13"/>
  <c r="A24" i="13"/>
  <c r="A311" i="13" s="1"/>
  <c r="A37" i="17"/>
  <c r="A324" i="17" s="1"/>
  <c r="A1185" i="13"/>
  <c r="A37" i="13"/>
  <c r="A324" i="13" s="1"/>
  <c r="A1186" i="13"/>
  <c r="A38" i="17"/>
  <c r="A325" i="17" s="1"/>
  <c r="A38" i="13"/>
  <c r="A325" i="13" s="1"/>
  <c r="A40" i="17"/>
  <c r="A327" i="17" s="1"/>
  <c r="A40" i="13"/>
  <c r="A327" i="13" s="1"/>
  <c r="A1188" i="13"/>
  <c r="A45" i="17"/>
  <c r="A332" i="17" s="1"/>
  <c r="A1193" i="13"/>
  <c r="A45" i="13"/>
  <c r="A332" i="13" s="1"/>
  <c r="A65" i="17"/>
  <c r="A352" i="17" s="1"/>
  <c r="A65" i="13"/>
  <c r="A352" i="13" s="1"/>
  <c r="A1213" i="13"/>
  <c r="A1217" i="13"/>
  <c r="A69" i="17"/>
  <c r="A356" i="17" s="1"/>
  <c r="A69" i="13"/>
  <c r="A356" i="13" s="1"/>
  <c r="A1225" i="13"/>
  <c r="A77" i="17"/>
  <c r="A364" i="17" s="1"/>
  <c r="A77" i="13"/>
  <c r="A364" i="13" s="1"/>
  <c r="A78" i="13"/>
  <c r="A365" i="13" s="1"/>
  <c r="A78" i="17"/>
  <c r="A365" i="17" s="1"/>
  <c r="A1226" i="13"/>
  <c r="A1239" i="13"/>
  <c r="A91" i="17"/>
  <c r="A378" i="17" s="1"/>
  <c r="A91" i="13"/>
  <c r="A378" i="13" s="1"/>
  <c r="A1247" i="13"/>
  <c r="A99" i="17"/>
  <c r="A386" i="17" s="1"/>
  <c r="A99" i="13"/>
  <c r="A386" i="13" s="1"/>
  <c r="A104" i="17"/>
  <c r="A391" i="17" s="1"/>
  <c r="A104" i="13"/>
  <c r="A391" i="13" s="1"/>
  <c r="A1252" i="13"/>
  <c r="A1271" i="13"/>
  <c r="A123" i="13"/>
  <c r="A410" i="13" s="1"/>
  <c r="A123" i="17"/>
  <c r="A410" i="17" s="1"/>
  <c r="A1284" i="13"/>
  <c r="A136" i="13"/>
  <c r="A423" i="13" s="1"/>
  <c r="A136" i="17"/>
  <c r="A423" i="17" s="1"/>
  <c r="A141" i="13"/>
  <c r="A428" i="13" s="1"/>
  <c r="A1289" i="13"/>
  <c r="A141" i="17"/>
  <c r="A428" i="17" s="1"/>
  <c r="A143" i="13"/>
  <c r="A430" i="13" s="1"/>
  <c r="A143" i="17"/>
  <c r="A430" i="17" s="1"/>
  <c r="A1291" i="13"/>
  <c r="A145" i="13"/>
  <c r="A432" i="13" s="1"/>
  <c r="A1293" i="13"/>
  <c r="A145" i="17"/>
  <c r="A432" i="17" s="1"/>
  <c r="A1298" i="13"/>
  <c r="A150" i="17"/>
  <c r="A437" i="17" s="1"/>
  <c r="A150" i="13"/>
  <c r="A437" i="13" s="1"/>
  <c r="A1299" i="13"/>
  <c r="A151" i="13"/>
  <c r="A438" i="13" s="1"/>
  <c r="A151" i="17"/>
  <c r="A438" i="17" s="1"/>
  <c r="A1303" i="13"/>
  <c r="A155" i="17"/>
  <c r="A442" i="17" s="1"/>
  <c r="A155" i="13"/>
  <c r="A442" i="13" s="1"/>
  <c r="A182" i="17"/>
  <c r="A469" i="17" s="1"/>
  <c r="A1330" i="13"/>
  <c r="A182" i="13"/>
  <c r="A469" i="13" s="1"/>
  <c r="A183" i="13"/>
  <c r="A470" i="13" s="1"/>
  <c r="A183" i="17"/>
  <c r="A470" i="17" s="1"/>
  <c r="A1331" i="13"/>
  <c r="A192" i="17"/>
  <c r="A479" i="17" s="1"/>
  <c r="A192" i="13"/>
  <c r="A479" i="13" s="1"/>
  <c r="A1340" i="13"/>
  <c r="A193" i="17"/>
  <c r="A480" i="17" s="1"/>
  <c r="A1341" i="13"/>
  <c r="A193" i="13"/>
  <c r="A480" i="13" s="1"/>
  <c r="A199" i="17"/>
  <c r="A486" i="17" s="1"/>
  <c r="A199" i="13"/>
  <c r="A486" i="13" s="1"/>
  <c r="A1347" i="13"/>
  <c r="A1351" i="13"/>
  <c r="A203" i="17"/>
  <c r="A490" i="17" s="1"/>
  <c r="A203" i="13"/>
  <c r="A490" i="13" s="1"/>
  <c r="A204" i="17"/>
  <c r="A491" i="17" s="1"/>
  <c r="A1352" i="13"/>
  <c r="A204" i="13"/>
  <c r="A491" i="13" s="1"/>
  <c r="A1377" i="13"/>
  <c r="A229" i="13"/>
  <c r="A516" i="13" s="1"/>
  <c r="A229" i="17"/>
  <c r="A516" i="17" s="1"/>
  <c r="A261" i="17"/>
  <c r="A548" i="17" s="1"/>
  <c r="A1409" i="13"/>
  <c r="A261" i="13"/>
  <c r="A548" i="13" s="1"/>
  <c r="A1412" i="13"/>
  <c r="A264" i="17"/>
  <c r="A551" i="17" s="1"/>
  <c r="A264" i="13"/>
  <c r="A551" i="13" s="1"/>
  <c r="A1171" i="13"/>
  <c r="A23" i="17"/>
  <c r="A310" i="17" s="1"/>
  <c r="A23" i="13"/>
  <c r="A310" i="13" s="1"/>
  <c r="A33" i="13"/>
  <c r="A320" i="13" s="1"/>
  <c r="A33" i="17"/>
  <c r="A320" i="17" s="1"/>
  <c r="A1181" i="13"/>
  <c r="A41" i="17"/>
  <c r="A328" i="17" s="1"/>
  <c r="A1189" i="13"/>
  <c r="A41" i="13"/>
  <c r="A328" i="13" s="1"/>
  <c r="A61" i="17"/>
  <c r="A348" i="17" s="1"/>
  <c r="A61" i="13"/>
  <c r="A348" i="13" s="1"/>
  <c r="A1209" i="13"/>
  <c r="A63" i="17"/>
  <c r="A350" i="17" s="1"/>
  <c r="A63" i="13"/>
  <c r="A350" i="13" s="1"/>
  <c r="A1211" i="13"/>
  <c r="A64" i="13"/>
  <c r="A351" i="13" s="1"/>
  <c r="A1212" i="13"/>
  <c r="A64" i="17"/>
  <c r="A351" i="17" s="1"/>
  <c r="A75" i="17"/>
  <c r="A362" i="17" s="1"/>
  <c r="A1223" i="13"/>
  <c r="A75" i="13"/>
  <c r="A362" i="13" s="1"/>
  <c r="A81" i="17"/>
  <c r="A368" i="17" s="1"/>
  <c r="A81" i="13"/>
  <c r="A368" i="13" s="1"/>
  <c r="A1229" i="13"/>
  <c r="A95" i="13"/>
  <c r="A382" i="13" s="1"/>
  <c r="A1243" i="13"/>
  <c r="A95" i="17"/>
  <c r="A382" i="17" s="1"/>
  <c r="A108" i="13"/>
  <c r="A395" i="13" s="1"/>
  <c r="A108" i="17"/>
  <c r="A395" i="17" s="1"/>
  <c r="A1256" i="13"/>
  <c r="A138" i="17"/>
  <c r="A425" i="17" s="1"/>
  <c r="A138" i="13"/>
  <c r="A425" i="13" s="1"/>
  <c r="A1286" i="13"/>
  <c r="A1292" i="13"/>
  <c r="A144" i="17"/>
  <c r="A431" i="17" s="1"/>
  <c r="A144" i="13"/>
  <c r="A431" i="13" s="1"/>
  <c r="A161" i="13"/>
  <c r="A448" i="13" s="1"/>
  <c r="A1309" i="13"/>
  <c r="A161" i="17"/>
  <c r="A448" i="17" s="1"/>
  <c r="A179" i="17"/>
  <c r="A466" i="17" s="1"/>
  <c r="A1327" i="13"/>
  <c r="A179" i="13"/>
  <c r="A466" i="13" s="1"/>
  <c r="A1381" i="13"/>
  <c r="A233" i="17"/>
  <c r="A520" i="17" s="1"/>
  <c r="A233" i="13"/>
  <c r="A520" i="13" s="1"/>
  <c r="A265" i="13"/>
  <c r="A552" i="13" s="1"/>
  <c r="A265" i="17"/>
  <c r="A552" i="17" s="1"/>
  <c r="A1413" i="13"/>
  <c r="A1161" i="13"/>
  <c r="A13" i="13"/>
  <c r="A300" i="13" s="1"/>
  <c r="A13" i="17"/>
  <c r="A300" i="17" s="1"/>
  <c r="A32" i="13"/>
  <c r="A319" i="13" s="1"/>
  <c r="A1180" i="13"/>
  <c r="A32" i="17"/>
  <c r="A319" i="17" s="1"/>
  <c r="A1183" i="13"/>
  <c r="A35" i="17"/>
  <c r="A322" i="17" s="1"/>
  <c r="A35" i="13"/>
  <c r="A322" i="13" s="1"/>
  <c r="A1184" i="13"/>
  <c r="A36" i="13"/>
  <c r="A323" i="13" s="1"/>
  <c r="A36" i="17"/>
  <c r="A323" i="17" s="1"/>
  <c r="A51" i="13"/>
  <c r="A338" i="13" s="1"/>
  <c r="A51" i="17"/>
  <c r="A338" i="17" s="1"/>
  <c r="A1199" i="13"/>
  <c r="A55" i="17"/>
  <c r="A342" i="17" s="1"/>
  <c r="A55" i="13"/>
  <c r="A342" i="13" s="1"/>
  <c r="A1203" i="13"/>
  <c r="A1205" i="13"/>
  <c r="A57" i="17"/>
  <c r="A344" i="17" s="1"/>
  <c r="A57" i="13"/>
  <c r="A344" i="13" s="1"/>
  <c r="A83" i="13"/>
  <c r="A370" i="13" s="1"/>
  <c r="A1231" i="13"/>
  <c r="A83" i="17"/>
  <c r="A370" i="17" s="1"/>
  <c r="A1232" i="13"/>
  <c r="A84" i="13"/>
  <c r="A371" i="13" s="1"/>
  <c r="A84" i="17"/>
  <c r="A371" i="17" s="1"/>
  <c r="A1237" i="13"/>
  <c r="A89" i="17"/>
  <c r="A376" i="17" s="1"/>
  <c r="A89" i="13"/>
  <c r="A376" i="13" s="1"/>
  <c r="A93" i="17"/>
  <c r="A380" i="17" s="1"/>
  <c r="A93" i="13"/>
  <c r="A380" i="13" s="1"/>
  <c r="A1241" i="13"/>
  <c r="A1245" i="13"/>
  <c r="A97" i="17"/>
  <c r="A384" i="17" s="1"/>
  <c r="A97" i="13"/>
  <c r="A384" i="13" s="1"/>
  <c r="A119" i="13"/>
  <c r="A406" i="13" s="1"/>
  <c r="A119" i="17"/>
  <c r="A406" i="17" s="1"/>
  <c r="A1267" i="13"/>
  <c r="A120" i="13"/>
  <c r="A407" i="13" s="1"/>
  <c r="A120" i="17"/>
  <c r="A407" i="17" s="1"/>
  <c r="A1268" i="13"/>
  <c r="A128" i="13"/>
  <c r="A415" i="13" s="1"/>
  <c r="A1276" i="13"/>
  <c r="A128" i="17"/>
  <c r="A415" i="17" s="1"/>
  <c r="A149" i="13"/>
  <c r="A436" i="13" s="1"/>
  <c r="A149" i="17"/>
  <c r="A436" i="17" s="1"/>
  <c r="A1297" i="13"/>
  <c r="A181" i="17"/>
  <c r="A468" i="17" s="1"/>
  <c r="A181" i="13"/>
  <c r="A468" i="13" s="1"/>
  <c r="A1329" i="13"/>
  <c r="A185" i="13"/>
  <c r="A472" i="13" s="1"/>
  <c r="A1333" i="13"/>
  <c r="A185" i="17"/>
  <c r="A472" i="17" s="1"/>
  <c r="A195" i="17"/>
  <c r="A482" i="17" s="1"/>
  <c r="A1343" i="13"/>
  <c r="A195" i="13"/>
  <c r="A482" i="13" s="1"/>
  <c r="A200" i="17"/>
  <c r="A487" i="17" s="1"/>
  <c r="A200" i="13"/>
  <c r="A487" i="13" s="1"/>
  <c r="A1348" i="13"/>
  <c r="A1356" i="13"/>
  <c r="A208" i="17"/>
  <c r="A495" i="17" s="1"/>
  <c r="A208" i="13"/>
  <c r="A495" i="13" s="1"/>
  <c r="A1358" i="13"/>
  <c r="A210" i="13"/>
  <c r="A497" i="13" s="1"/>
  <c r="A210" i="17"/>
  <c r="A497" i="17" s="1"/>
  <c r="A257" i="17"/>
  <c r="A544" i="17" s="1"/>
  <c r="A1405" i="13"/>
  <c r="A257" i="13"/>
  <c r="A544" i="13" s="1"/>
  <c r="A268" i="17"/>
  <c r="A555" i="17" s="1"/>
  <c r="A1416" i="13"/>
  <c r="A268" i="13"/>
  <c r="A555" i="13" s="1"/>
  <c r="A273" i="17"/>
  <c r="A560" i="17" s="1"/>
  <c r="A273" i="13"/>
  <c r="A560" i="13" s="1"/>
  <c r="A1421" i="13"/>
  <c r="A16" i="4"/>
  <c r="A15" i="4"/>
  <c r="A42" i="4"/>
  <c r="A92" i="4"/>
  <c r="A94" i="4"/>
  <c r="A44" i="4"/>
  <c r="A71" i="4"/>
  <c r="A14" i="4"/>
  <c r="A163" i="4"/>
  <c r="A46" i="4"/>
  <c r="A88" i="4"/>
  <c r="A188" i="4"/>
  <c r="A20" i="4"/>
  <c r="A52" i="4"/>
  <c r="A87" i="4"/>
  <c r="A134" i="4"/>
  <c r="A189" i="4"/>
  <c r="A217" i="4"/>
  <c r="A275" i="4"/>
  <c r="A137" i="4"/>
  <c r="A47" i="4"/>
  <c r="A48" i="4"/>
  <c r="A26" i="4"/>
  <c r="A58" i="4"/>
  <c r="A102" i="4"/>
  <c r="A113" i="4"/>
  <c r="A131" i="4"/>
  <c r="A148" i="4"/>
  <c r="A168" i="4"/>
  <c r="A177" i="4"/>
  <c r="A220" i="4"/>
  <c r="A114" i="4"/>
  <c r="A198" i="4"/>
  <c r="A50" i="4"/>
  <c r="A68" i="4"/>
  <c r="A116" i="4"/>
  <c r="A28" i="4"/>
  <c r="A110" i="4"/>
  <c r="A30" i="4"/>
  <c r="A31" i="4"/>
  <c r="A34" i="4"/>
  <c r="A79" i="4"/>
  <c r="A100" i="4"/>
  <c r="A115" i="4"/>
  <c r="A121" i="4"/>
  <c r="A133" i="4"/>
  <c r="A209" i="4"/>
  <c r="A132" i="4"/>
  <c r="A156" i="4"/>
  <c r="A18" i="4"/>
  <c r="A70" i="4"/>
  <c r="A111" i="4"/>
  <c r="A122" i="4"/>
  <c r="A112" i="4"/>
  <c r="A118" i="4"/>
  <c r="A162" i="4"/>
  <c r="A224" i="4"/>
  <c r="A135" i="4"/>
  <c r="A142" i="4"/>
  <c r="A147" i="4"/>
  <c r="A197" i="4"/>
  <c r="A207" i="4"/>
  <c r="A146" i="4"/>
  <c r="A169" i="4"/>
  <c r="A178" i="4"/>
  <c r="A201" i="4"/>
  <c r="A212" i="4"/>
  <c r="A260" i="4"/>
  <c r="A154" i="4"/>
  <c r="A191" i="4"/>
  <c r="A218" i="4"/>
  <c r="A127" i="4"/>
  <c r="A130" i="4"/>
  <c r="A159" i="4"/>
  <c r="A167" i="4"/>
  <c r="A176" i="4"/>
  <c r="A206" i="4"/>
  <c r="A66" i="4"/>
  <c r="A74" i="4"/>
  <c r="A82" i="4"/>
  <c r="A90" i="4"/>
  <c r="A98" i="4"/>
  <c r="A106" i="4"/>
  <c r="A126" i="4"/>
  <c r="A129" i="4"/>
  <c r="A153" i="4"/>
  <c r="A166" i="4"/>
  <c r="A175" i="4"/>
  <c r="A187" i="4"/>
  <c r="A196" i="4"/>
  <c r="A221" i="4"/>
  <c r="A227" i="4"/>
  <c r="A241" i="4"/>
  <c r="A258" i="4"/>
  <c r="A270" i="4"/>
  <c r="A158" i="4"/>
  <c r="A174" i="4"/>
  <c r="A180" i="4"/>
  <c r="A190" i="4"/>
  <c r="A215" i="4"/>
  <c r="A235" i="4"/>
  <c r="A251" i="4"/>
  <c r="A186" i="4"/>
  <c r="A222" i="4"/>
  <c r="A228" i="4"/>
  <c r="A238" i="4"/>
  <c r="A214" i="4"/>
  <c r="A231" i="4"/>
  <c r="A234" i="4"/>
  <c r="A244" i="4"/>
  <c r="A247" i="4"/>
  <c r="A254" i="4"/>
  <c r="A266" i="4"/>
  <c r="A263" i="4"/>
  <c r="A223" i="4"/>
  <c r="A240" i="4"/>
  <c r="A243" i="4"/>
  <c r="A250" i="4"/>
  <c r="A253" i="4"/>
  <c r="A256" i="4"/>
  <c r="A236" i="4"/>
  <c r="A246" i="4"/>
  <c r="A259" i="4"/>
  <c r="A267" i="4"/>
  <c r="A219" i="4"/>
  <c r="A226" i="4"/>
  <c r="A252" i="4"/>
  <c r="A232" i="4"/>
  <c r="A242" i="4"/>
  <c r="A255" i="4"/>
  <c r="A216" i="4"/>
  <c r="A230" i="4"/>
  <c r="A239" i="4"/>
  <c r="A248" i="4"/>
  <c r="A262" i="4"/>
  <c r="A271" i="4"/>
  <c r="A274" i="4"/>
  <c r="A807" i="17" l="1"/>
  <c r="A1094" i="17" s="1"/>
  <c r="A1381" i="17" s="1"/>
  <c r="A597" i="17"/>
  <c r="A884" i="17" s="1"/>
  <c r="A1171" i="17" s="1"/>
  <c r="A587" i="17"/>
  <c r="A874" i="17" s="1"/>
  <c r="A1161" i="17" s="1"/>
  <c r="A847" i="17"/>
  <c r="A1134" i="17" s="1"/>
  <c r="A1421" i="17" s="1"/>
  <c r="A657" i="17"/>
  <c r="A944" i="17" s="1"/>
  <c r="A1231" i="17" s="1"/>
  <c r="A647" i="17"/>
  <c r="A934" i="17" s="1"/>
  <c r="A1221" i="17" s="1"/>
  <c r="A677" i="17"/>
  <c r="A964" i="17" s="1"/>
  <c r="A1251" i="17" s="1"/>
  <c r="A667" i="17"/>
  <c r="A954" i="17" s="1"/>
  <c r="A1241" i="17" s="1"/>
  <c r="A757" i="17"/>
  <c r="A1044" i="17" s="1"/>
  <c r="A1331" i="17" s="1"/>
  <c r="A617" i="17"/>
  <c r="A904" i="17" s="1"/>
  <c r="A1191" i="17" s="1"/>
  <c r="A787" i="17"/>
  <c r="A1074" i="17" s="1"/>
  <c r="A1361" i="17" s="1"/>
  <c r="A767" i="17"/>
  <c r="A1054" i="17" s="1"/>
  <c r="A1341" i="17" s="1"/>
  <c r="A747" i="17"/>
  <c r="A1034" i="17" s="1"/>
  <c r="A1321" i="17" s="1"/>
  <c r="A777" i="17"/>
  <c r="A1064" i="17" s="1"/>
  <c r="A1351" i="17" s="1"/>
  <c r="A627" i="17"/>
  <c r="A914" i="17" s="1"/>
  <c r="A1201" i="17" s="1"/>
  <c r="A637" i="17"/>
  <c r="A924" i="17" s="1"/>
  <c r="A1211" i="17" s="1"/>
  <c r="A607" i="17"/>
  <c r="A894" i="17" s="1"/>
  <c r="A1181" i="17" s="1"/>
  <c r="A717" i="17"/>
  <c r="A1004" i="17" s="1"/>
  <c r="A1291" i="17" s="1"/>
  <c r="A697" i="17"/>
  <c r="A984" i="17" s="1"/>
  <c r="A1271" i="17" s="1"/>
  <c r="A691" i="17"/>
  <c r="A978" i="17" s="1"/>
  <c r="A1265" i="17" s="1"/>
  <c r="A658" i="17"/>
  <c r="A945" i="17" s="1"/>
  <c r="A1232" i="17" s="1"/>
  <c r="A718" i="17"/>
  <c r="A1005" i="17" s="1"/>
  <c r="A1292" i="17" s="1"/>
  <c r="A665" i="17"/>
  <c r="A952" i="17" s="1"/>
  <c r="A1239" i="17" s="1"/>
  <c r="A784" i="17"/>
  <c r="A1071" i="17" s="1"/>
  <c r="A1358" i="17" s="1"/>
  <c r="A638" i="17"/>
  <c r="A925" i="17" s="1"/>
  <c r="A1212" i="17" s="1"/>
  <c r="A635" i="17"/>
  <c r="A922" i="17" s="1"/>
  <c r="A1209" i="17" s="1"/>
  <c r="A803" i="17"/>
  <c r="A1090" i="17" s="1"/>
  <c r="A1377" i="17" s="1"/>
  <c r="A643" i="17"/>
  <c r="A930" i="17" s="1"/>
  <c r="A1217" i="17" s="1"/>
  <c r="A611" i="17"/>
  <c r="A898" i="17" s="1"/>
  <c r="A1185" i="17" s="1"/>
  <c r="A634" i="17"/>
  <c r="A921" i="17" s="1"/>
  <c r="A1208" i="17" s="1"/>
  <c r="A823" i="17"/>
  <c r="A1110" i="17" s="1"/>
  <c r="A1397" i="17" s="1"/>
  <c r="A779" i="17"/>
  <c r="A1066" i="17" s="1"/>
  <c r="A1353" i="17" s="1"/>
  <c r="A738" i="17"/>
  <c r="A1025" i="17" s="1"/>
  <c r="A1312" i="17" s="1"/>
  <c r="A670" i="17"/>
  <c r="A957" i="17" s="1"/>
  <c r="A1244" i="17" s="1"/>
  <c r="A628" i="17"/>
  <c r="A915" i="17" s="1"/>
  <c r="A1202" i="17" s="1"/>
  <c r="A660" i="17"/>
  <c r="A947" i="17" s="1"/>
  <c r="A1234" i="17" s="1"/>
  <c r="A601" i="17"/>
  <c r="A888" i="17" s="1"/>
  <c r="A1175" i="17" s="1"/>
  <c r="A631" i="17"/>
  <c r="A918" i="17" s="1"/>
  <c r="A1205" i="17" s="1"/>
  <c r="A758" i="17"/>
  <c r="A1045" i="17" s="1"/>
  <c r="A1332" i="17" s="1"/>
  <c r="A835" i="17"/>
  <c r="A1122" i="17" s="1"/>
  <c r="A1409" i="17" s="1"/>
  <c r="A619" i="17"/>
  <c r="A906" i="17" s="1"/>
  <c r="A1193" i="17" s="1"/>
  <c r="A850" i="17"/>
  <c r="A1137" i="17" s="1"/>
  <c r="A1424" i="17" s="1"/>
  <c r="A755" i="17"/>
  <c r="A1042" i="17" s="1"/>
  <c r="A1329" i="17" s="1"/>
  <c r="A694" i="17"/>
  <c r="A981" i="17" s="1"/>
  <c r="A1268" i="17" s="1"/>
  <c r="A729" i="17"/>
  <c r="A1016" i="17" s="1"/>
  <c r="A1303" i="17" s="1"/>
  <c r="A719" i="17"/>
  <c r="A1006" i="17" s="1"/>
  <c r="A1293" i="17" s="1"/>
  <c r="A595" i="17"/>
  <c r="A882" i="17" s="1"/>
  <c r="A1169" i="17" s="1"/>
  <c r="A599" i="17"/>
  <c r="A886" i="17" s="1"/>
  <c r="A1173" i="17" s="1"/>
  <c r="A713" i="17"/>
  <c r="A1000" i="17" s="1"/>
  <c r="A1287" i="17" s="1"/>
  <c r="A679" i="17"/>
  <c r="A966" i="17" s="1"/>
  <c r="A1253" i="17" s="1"/>
  <c r="A785" i="17"/>
  <c r="A1072" i="17" s="1"/>
  <c r="A1359" i="17" s="1"/>
  <c r="A630" i="17"/>
  <c r="A917" i="17" s="1"/>
  <c r="A1204" i="17" s="1"/>
  <c r="A774" i="17"/>
  <c r="A1061" i="17" s="1"/>
  <c r="A1348" i="17" s="1"/>
  <c r="A629" i="17"/>
  <c r="A916" i="17" s="1"/>
  <c r="A1203" i="17" s="1"/>
  <c r="A609" i="17"/>
  <c r="A896" i="17" s="1"/>
  <c r="A1183" i="17" s="1"/>
  <c r="A753" i="17"/>
  <c r="A1040" i="17" s="1"/>
  <c r="A1327" i="17" s="1"/>
  <c r="A710" i="17"/>
  <c r="A997" i="17" s="1"/>
  <c r="A1284" i="17" s="1"/>
  <c r="A678" i="17"/>
  <c r="A965" i="17" s="1"/>
  <c r="A1252" i="17" s="1"/>
  <c r="A652" i="17"/>
  <c r="A939" i="17" s="1"/>
  <c r="A1226" i="17" s="1"/>
  <c r="A614" i="17"/>
  <c r="A901" i="17" s="1"/>
  <c r="A1188" i="17" s="1"/>
  <c r="A591" i="17"/>
  <c r="A878" i="17" s="1"/>
  <c r="A1165" i="17" s="1"/>
  <c r="A731" i="17"/>
  <c r="A1018" i="17" s="1"/>
  <c r="A1305" i="17" s="1"/>
  <c r="A799" i="17"/>
  <c r="A1086" i="17" s="1"/>
  <c r="A1373" i="17" s="1"/>
  <c r="A699" i="17"/>
  <c r="A986" i="17" s="1"/>
  <c r="A1273" i="17" s="1"/>
  <c r="A739" i="17"/>
  <c r="A1026" i="17" s="1"/>
  <c r="A1313" i="17" s="1"/>
  <c r="A769" i="17"/>
  <c r="A1056" i="17" s="1"/>
  <c r="A1343" i="17" s="1"/>
  <c r="A839" i="17"/>
  <c r="A1126" i="17" s="1"/>
  <c r="A1413" i="17" s="1"/>
  <c r="A735" i="17"/>
  <c r="A1022" i="17" s="1"/>
  <c r="A1309" i="17" s="1"/>
  <c r="A712" i="17"/>
  <c r="A999" i="17" s="1"/>
  <c r="A1286" i="17" s="1"/>
  <c r="A615" i="17"/>
  <c r="A902" i="17" s="1"/>
  <c r="A1189" i="17" s="1"/>
  <c r="A838" i="17"/>
  <c r="A1125" i="17" s="1"/>
  <c r="A1412" i="17" s="1"/>
  <c r="A773" i="17"/>
  <c r="A1060" i="17" s="1"/>
  <c r="A1347" i="17" s="1"/>
  <c r="A725" i="17"/>
  <c r="A1012" i="17" s="1"/>
  <c r="A1299" i="17" s="1"/>
  <c r="A598" i="17"/>
  <c r="A885" i="17" s="1"/>
  <c r="A1172" i="17" s="1"/>
  <c r="A768" i="17"/>
  <c r="A1055" i="17" s="1"/>
  <c r="A1342" i="17" s="1"/>
  <c r="A633" i="17"/>
  <c r="A920" i="17" s="1"/>
  <c r="A1207" i="17" s="1"/>
  <c r="A745" i="17"/>
  <c r="A1032" i="17" s="1"/>
  <c r="A1319" i="17" s="1"/>
  <c r="A675" i="17"/>
  <c r="A962" i="17" s="1"/>
  <c r="A1249" i="17" s="1"/>
  <c r="A623" i="17"/>
  <c r="A910" i="17" s="1"/>
  <c r="A1197" i="17" s="1"/>
  <c r="A593" i="17"/>
  <c r="A880" i="17" s="1"/>
  <c r="A1167" i="17" s="1"/>
  <c r="A819" i="17"/>
  <c r="A1106" i="17" s="1"/>
  <c r="A1393" i="17" s="1"/>
  <c r="A734" i="17"/>
  <c r="A1021" i="17" s="1"/>
  <c r="A1308" i="17" s="1"/>
  <c r="A831" i="17"/>
  <c r="A1118" i="17" s="1"/>
  <c r="A1405" i="17" s="1"/>
  <c r="A669" i="17"/>
  <c r="A956" i="17" s="1"/>
  <c r="A1243" i="17" s="1"/>
  <c r="A724" i="17"/>
  <c r="A1011" i="17" s="1"/>
  <c r="A1298" i="17" s="1"/>
  <c r="A603" i="17"/>
  <c r="A890" i="17" s="1"/>
  <c r="A1177" i="17" s="1"/>
  <c r="A723" i="17"/>
  <c r="A1010" i="17" s="1"/>
  <c r="A1297" i="17" s="1"/>
  <c r="A842" i="17"/>
  <c r="A1129" i="17" s="1"/>
  <c r="A1416" i="17" s="1"/>
  <c r="A782" i="17"/>
  <c r="A1069" i="17" s="1"/>
  <c r="A1356" i="17" s="1"/>
  <c r="A759" i="17"/>
  <c r="A1046" i="17" s="1"/>
  <c r="A1333" i="17" s="1"/>
  <c r="A693" i="17"/>
  <c r="A980" i="17" s="1"/>
  <c r="A1267" i="17" s="1"/>
  <c r="A625" i="17"/>
  <c r="A912" i="17" s="1"/>
  <c r="A1199" i="17" s="1"/>
  <c r="A655" i="17"/>
  <c r="A942" i="17" s="1"/>
  <c r="A1229" i="17" s="1"/>
  <c r="A673" i="17"/>
  <c r="A960" i="17" s="1"/>
  <c r="A1247" i="17" s="1"/>
  <c r="A639" i="17"/>
  <c r="A926" i="17" s="1"/>
  <c r="A1213" i="17" s="1"/>
  <c r="A612" i="17"/>
  <c r="A899" i="17" s="1"/>
  <c r="A1186" i="17" s="1"/>
  <c r="A843" i="17"/>
  <c r="A1130" i="17" s="1"/>
  <c r="A1417" i="17" s="1"/>
  <c r="A698" i="17"/>
  <c r="A985" i="17" s="1"/>
  <c r="A1272" i="17" s="1"/>
  <c r="A744" i="17"/>
  <c r="A1031" i="17" s="1"/>
  <c r="A1318" i="17" s="1"/>
  <c r="A650" i="17"/>
  <c r="A937" i="17" s="1"/>
  <c r="A1224" i="17" s="1"/>
  <c r="A610" i="17"/>
  <c r="A897" i="17" s="1"/>
  <c r="A1184" i="17" s="1"/>
  <c r="A811" i="17"/>
  <c r="A1098" i="17" s="1"/>
  <c r="A1385" i="17" s="1"/>
  <c r="A671" i="17"/>
  <c r="A958" i="17" s="1"/>
  <c r="A1245" i="17" s="1"/>
  <c r="A649" i="17"/>
  <c r="A936" i="17" s="1"/>
  <c r="A1223" i="17" s="1"/>
  <c r="A715" i="17"/>
  <c r="A1002" i="17" s="1"/>
  <c r="A1289" i="17" s="1"/>
  <c r="A654" i="17"/>
  <c r="A941" i="17" s="1"/>
  <c r="A1228" i="17" s="1"/>
  <c r="A702" i="17"/>
  <c r="A989" i="17" s="1"/>
  <c r="A1276" i="17" s="1"/>
  <c r="A663" i="17"/>
  <c r="A950" i="17" s="1"/>
  <c r="A1237" i="17" s="1"/>
  <c r="A682" i="17"/>
  <c r="A969" i="17" s="1"/>
  <c r="A1256" i="17" s="1"/>
  <c r="A778" i="17"/>
  <c r="A1065" i="17" s="1"/>
  <c r="A1352" i="17" s="1"/>
  <c r="A651" i="17"/>
  <c r="A938" i="17" s="1"/>
  <c r="A1225" i="17" s="1"/>
  <c r="A659" i="17"/>
  <c r="A946" i="17" s="1"/>
  <c r="A1233" i="17" s="1"/>
  <c r="A714" i="17"/>
  <c r="A1001" i="17" s="1"/>
  <c r="A1288" i="17" s="1"/>
  <c r="A683" i="17"/>
  <c r="A970" i="17" s="1"/>
  <c r="A1257" i="17" s="1"/>
  <c r="A641" i="17"/>
  <c r="A928" i="17" s="1"/>
  <c r="A1215" i="17" s="1"/>
  <c r="A681" i="17"/>
  <c r="A968" i="17" s="1"/>
  <c r="A1255" i="17" s="1"/>
  <c r="A613" i="17"/>
  <c r="A900" i="17" s="1"/>
  <c r="A1187" i="17" s="1"/>
  <c r="A607" i="13"/>
  <c r="A894" i="13" s="1"/>
  <c r="A777" i="13"/>
  <c r="A1064" i="13" s="1"/>
  <c r="A717" i="13"/>
  <c r="A1004" i="13" s="1"/>
  <c r="A697" i="13"/>
  <c r="A984" i="13" s="1"/>
  <c r="A597" i="13"/>
  <c r="A884" i="13" s="1"/>
  <c r="A847" i="13"/>
  <c r="A1134" i="13" s="1"/>
  <c r="A587" i="13"/>
  <c r="A874" i="13" s="1"/>
  <c r="A677" i="13"/>
  <c r="A964" i="13" s="1"/>
  <c r="A667" i="13"/>
  <c r="A954" i="13" s="1"/>
  <c r="A627" i="13"/>
  <c r="A914" i="13" s="1"/>
  <c r="A787" i="13"/>
  <c r="A1074" i="13" s="1"/>
  <c r="A647" i="13"/>
  <c r="A934" i="13" s="1"/>
  <c r="A657" i="13"/>
  <c r="A944" i="13" s="1"/>
  <c r="A637" i="13"/>
  <c r="A924" i="13" s="1"/>
  <c r="A767" i="13"/>
  <c r="A1054" i="13" s="1"/>
  <c r="A757" i="13"/>
  <c r="A1044" i="13" s="1"/>
  <c r="A617" i="13"/>
  <c r="A904" i="13" s="1"/>
  <c r="A807" i="13"/>
  <c r="A1094" i="13" s="1"/>
  <c r="A747" i="13"/>
  <c r="A1034" i="13" s="1"/>
  <c r="A702" i="13"/>
  <c r="A989" i="13" s="1"/>
  <c r="A634" i="13"/>
  <c r="A921" i="13" s="1"/>
  <c r="A738" i="13"/>
  <c r="A1025" i="13" s="1"/>
  <c r="A613" i="13"/>
  <c r="A900" i="13" s="1"/>
  <c r="A658" i="13"/>
  <c r="A945" i="13" s="1"/>
  <c r="A729" i="13"/>
  <c r="A1016" i="13" s="1"/>
  <c r="A654" i="13"/>
  <c r="A941" i="13" s="1"/>
  <c r="A599" i="13"/>
  <c r="A886" i="13" s="1"/>
  <c r="A683" i="13"/>
  <c r="A970" i="13" s="1"/>
  <c r="A660" i="13"/>
  <c r="A947" i="13" s="1"/>
  <c r="A784" i="13"/>
  <c r="A1071" i="13" s="1"/>
  <c r="A769" i="13"/>
  <c r="A1056" i="13" s="1"/>
  <c r="A629" i="13"/>
  <c r="A916" i="13" s="1"/>
  <c r="A609" i="13"/>
  <c r="A896" i="13" s="1"/>
  <c r="A669" i="13"/>
  <c r="A956" i="13" s="1"/>
  <c r="A615" i="13"/>
  <c r="A902" i="13" s="1"/>
  <c r="A803" i="13"/>
  <c r="A1090" i="13" s="1"/>
  <c r="A715" i="13"/>
  <c r="A1002" i="13" s="1"/>
  <c r="A678" i="13"/>
  <c r="A965" i="13" s="1"/>
  <c r="A614" i="13"/>
  <c r="A901" i="13" s="1"/>
  <c r="A598" i="13"/>
  <c r="A885" i="13" s="1"/>
  <c r="A768" i="13"/>
  <c r="A1055" i="13" s="1"/>
  <c r="A739" i="13"/>
  <c r="A1026" i="13" s="1"/>
  <c r="A713" i="13"/>
  <c r="A1000" i="13" s="1"/>
  <c r="A679" i="13"/>
  <c r="A966" i="13" s="1"/>
  <c r="A734" i="13"/>
  <c r="A1021" i="13" s="1"/>
  <c r="A610" i="13"/>
  <c r="A897" i="13" s="1"/>
  <c r="A635" i="13"/>
  <c r="A922" i="13" s="1"/>
  <c r="A823" i="13"/>
  <c r="A1110" i="13" s="1"/>
  <c r="A681" i="13"/>
  <c r="A968" i="13" s="1"/>
  <c r="A638" i="13"/>
  <c r="A925" i="13" s="1"/>
  <c r="A633" i="13"/>
  <c r="A920" i="13" s="1"/>
  <c r="A601" i="13"/>
  <c r="A888" i="13" s="1"/>
  <c r="A782" i="13"/>
  <c r="A1069" i="13" s="1"/>
  <c r="A655" i="13"/>
  <c r="A942" i="13" s="1"/>
  <c r="A778" i="13"/>
  <c r="A1065" i="13" s="1"/>
  <c r="A719" i="13"/>
  <c r="A1006" i="13" s="1"/>
  <c r="A710" i="13"/>
  <c r="A997" i="13" s="1"/>
  <c r="A673" i="13"/>
  <c r="A960" i="13" s="1"/>
  <c r="A652" i="13"/>
  <c r="A939" i="13" s="1"/>
  <c r="A639" i="13"/>
  <c r="A926" i="13" s="1"/>
  <c r="A612" i="13"/>
  <c r="A899" i="13" s="1"/>
  <c r="A731" i="13"/>
  <c r="A1018" i="13" s="1"/>
  <c r="A698" i="13"/>
  <c r="A985" i="13" s="1"/>
  <c r="A623" i="13"/>
  <c r="A910" i="13" s="1"/>
  <c r="A755" i="13"/>
  <c r="A1042" i="13" s="1"/>
  <c r="A753" i="13"/>
  <c r="A1040" i="13" s="1"/>
  <c r="A694" i="13"/>
  <c r="A981" i="13" s="1"/>
  <c r="A838" i="13"/>
  <c r="A1125" i="13" s="1"/>
  <c r="A628" i="13"/>
  <c r="A915" i="13" s="1"/>
  <c r="A699" i="13"/>
  <c r="A986" i="13" s="1"/>
  <c r="A723" i="13"/>
  <c r="A1010" i="13" s="1"/>
  <c r="A663" i="13"/>
  <c r="A950" i="13" s="1"/>
  <c r="A839" i="13"/>
  <c r="A1126" i="13" s="1"/>
  <c r="A725" i="13"/>
  <c r="A1012" i="13" s="1"/>
  <c r="A651" i="13"/>
  <c r="A938" i="13" s="1"/>
  <c r="A591" i="13"/>
  <c r="A878" i="13" s="1"/>
  <c r="A659" i="13"/>
  <c r="A946" i="13" s="1"/>
  <c r="A843" i="13"/>
  <c r="A1130" i="13" s="1"/>
  <c r="A650" i="13"/>
  <c r="A937" i="13" s="1"/>
  <c r="A774" i="13"/>
  <c r="A1061" i="13" s="1"/>
  <c r="A595" i="13"/>
  <c r="A882" i="13" s="1"/>
  <c r="A819" i="13"/>
  <c r="A1106" i="13" s="1"/>
  <c r="A842" i="13"/>
  <c r="A1129" i="13" s="1"/>
  <c r="A712" i="13"/>
  <c r="A999" i="13" s="1"/>
  <c r="A773" i="13"/>
  <c r="A1060" i="13" s="1"/>
  <c r="A779" i="13"/>
  <c r="A1066" i="13" s="1"/>
  <c r="A831" i="13"/>
  <c r="A1118" i="13" s="1"/>
  <c r="A693" i="13"/>
  <c r="A980" i="13" s="1"/>
  <c r="A631" i="13"/>
  <c r="A918" i="13" s="1"/>
  <c r="A625" i="13"/>
  <c r="A912" i="13" s="1"/>
  <c r="A735" i="13"/>
  <c r="A1022" i="13" s="1"/>
  <c r="A649" i="13"/>
  <c r="A936" i="13" s="1"/>
  <c r="A835" i="13"/>
  <c r="A1122" i="13" s="1"/>
  <c r="A619" i="13"/>
  <c r="A906" i="13" s="1"/>
  <c r="A691" i="13"/>
  <c r="A978" i="13" s="1"/>
  <c r="A603" i="13"/>
  <c r="A890" i="13" s="1"/>
  <c r="A785" i="13"/>
  <c r="A1072" i="13" s="1"/>
  <c r="A745" i="13"/>
  <c r="A1032" i="13" s="1"/>
  <c r="A714" i="13"/>
  <c r="A1001" i="13" s="1"/>
  <c r="A641" i="13"/>
  <c r="A928" i="13" s="1"/>
  <c r="A593" i="13"/>
  <c r="A880" i="13" s="1"/>
  <c r="A643" i="13"/>
  <c r="A930" i="13" s="1"/>
  <c r="A670" i="13"/>
  <c r="A957" i="13" s="1"/>
  <c r="A799" i="13"/>
  <c r="A1086" i="13" s="1"/>
  <c r="A759" i="13"/>
  <c r="A1046" i="13" s="1"/>
  <c r="A671" i="13"/>
  <c r="A958" i="13" s="1"/>
  <c r="A718" i="13"/>
  <c r="A1005" i="13" s="1"/>
  <c r="A682" i="13"/>
  <c r="A969" i="13" s="1"/>
  <c r="A724" i="13"/>
  <c r="A1011" i="13" s="1"/>
  <c r="A665" i="13"/>
  <c r="A952" i="13" s="1"/>
  <c r="A611" i="13"/>
  <c r="A898" i="13" s="1"/>
  <c r="A630" i="13"/>
  <c r="A917" i="13" s="1"/>
  <c r="A850" i="13"/>
  <c r="A1137" i="13" s="1"/>
  <c r="A758" i="13"/>
  <c r="A1045" i="13" s="1"/>
  <c r="A675" i="13"/>
  <c r="A962" i="13" s="1"/>
  <c r="A811" i="13"/>
  <c r="A1098" i="13" s="1"/>
  <c r="A744" i="13"/>
  <c r="A1031" i="13" s="1"/>
  <c r="A766" i="13"/>
  <c r="A1053" i="13" s="1"/>
  <c r="A766" i="17"/>
  <c r="A1053" i="17" s="1"/>
  <c r="A1340" i="17" s="1"/>
  <c r="A646" i="13"/>
  <c r="A933" i="13" s="1"/>
  <c r="A746" i="13"/>
  <c r="A1033" i="13" s="1"/>
  <c r="A756" i="17"/>
  <c r="A1043" i="17" s="1"/>
  <c r="A1330" i="17" s="1"/>
  <c r="A846" i="17"/>
  <c r="A1133" i="17" s="1"/>
  <c r="A1420" i="17" s="1"/>
  <c r="A746" i="17"/>
  <c r="A1033" i="17" s="1"/>
  <c r="A1320" i="17" s="1"/>
  <c r="A646" i="17"/>
  <c r="A933" i="17" s="1"/>
  <c r="A1220" i="17" s="1"/>
  <c r="A846" i="13"/>
  <c r="A1133" i="13" s="1"/>
  <c r="A776" i="13"/>
  <c r="A1063" i="13" s="1"/>
  <c r="A726" i="13"/>
  <c r="A1013" i="13" s="1"/>
  <c r="A606" i="17"/>
  <c r="A893" i="17" s="1"/>
  <c r="A1180" i="17" s="1"/>
  <c r="A756" i="13"/>
  <c r="A1043" i="13" s="1"/>
  <c r="A636" i="13"/>
  <c r="A923" i="13" s="1"/>
  <c r="A776" i="17"/>
  <c r="A1063" i="17" s="1"/>
  <c r="A1350" i="17" s="1"/>
  <c r="A596" i="13"/>
  <c r="A883" i="13" s="1"/>
  <c r="A636" i="17"/>
  <c r="A923" i="17" s="1"/>
  <c r="A1210" i="17" s="1"/>
  <c r="A726" i="17"/>
  <c r="A1013" i="17" s="1"/>
  <c r="A1300" i="17" s="1"/>
  <c r="A606" i="13"/>
  <c r="A893" i="13" s="1"/>
  <c r="A596" i="17"/>
  <c r="A883" i="17" s="1"/>
  <c r="A1170" i="17" s="1"/>
  <c r="A246" i="17"/>
  <c r="A533" i="17" s="1"/>
  <c r="A1394" i="13"/>
  <c r="A246" i="13"/>
  <c r="A533" i="13" s="1"/>
  <c r="A1371" i="13"/>
  <c r="A223" i="17"/>
  <c r="A510" i="17" s="1"/>
  <c r="A223" i="13"/>
  <c r="A510" i="13" s="1"/>
  <c r="A222" i="13"/>
  <c r="A509" i="13" s="1"/>
  <c r="A222" i="17"/>
  <c r="A509" i="17" s="1"/>
  <c r="A1370" i="13"/>
  <c r="A158" i="17"/>
  <c r="A445" i="17" s="1"/>
  <c r="A158" i="13"/>
  <c r="A445" i="13" s="1"/>
  <c r="A1306" i="13"/>
  <c r="A1214" i="13"/>
  <c r="A66" i="17"/>
  <c r="A353" i="17" s="1"/>
  <c r="A66" i="13"/>
  <c r="A353" i="13" s="1"/>
  <c r="A178" i="17"/>
  <c r="A465" i="17" s="1"/>
  <c r="A1326" i="13"/>
  <c r="A178" i="13"/>
  <c r="A465" i="13" s="1"/>
  <c r="A122" i="17"/>
  <c r="A409" i="17" s="1"/>
  <c r="A122" i="13"/>
  <c r="A409" i="13" s="1"/>
  <c r="A1270" i="13"/>
  <c r="A79" i="13"/>
  <c r="A366" i="13" s="1"/>
  <c r="A1227" i="13"/>
  <c r="A79" i="17"/>
  <c r="A366" i="17" s="1"/>
  <c r="A1410" i="13"/>
  <c r="A262" i="13"/>
  <c r="A549" i="13" s="1"/>
  <c r="A262" i="17"/>
  <c r="A549" i="17" s="1"/>
  <c r="A1364" i="13"/>
  <c r="A216" i="17"/>
  <c r="A503" i="17" s="1"/>
  <c r="A216" i="13"/>
  <c r="A503" i="13" s="1"/>
  <c r="A254" i="13"/>
  <c r="A541" i="13" s="1"/>
  <c r="A254" i="17"/>
  <c r="A541" i="17" s="1"/>
  <c r="A1402" i="13"/>
  <c r="A228" i="13"/>
  <c r="A515" i="13" s="1"/>
  <c r="A228" i="17"/>
  <c r="A515" i="17" s="1"/>
  <c r="A1376" i="13"/>
  <c r="A1323" i="13"/>
  <c r="A175" i="13"/>
  <c r="A462" i="13" s="1"/>
  <c r="A175" i="17"/>
  <c r="A462" i="17" s="1"/>
  <c r="A176" i="13"/>
  <c r="A463" i="13" s="1"/>
  <c r="A1324" i="13"/>
  <c r="A176" i="17"/>
  <c r="A463" i="17" s="1"/>
  <c r="A167" i="17"/>
  <c r="A454" i="17" s="1"/>
  <c r="A1315" i="13"/>
  <c r="A167" i="13"/>
  <c r="A454" i="13" s="1"/>
  <c r="A1349" i="13"/>
  <c r="A201" i="17"/>
  <c r="A488" i="17" s="1"/>
  <c r="A201" i="13"/>
  <c r="A488" i="13" s="1"/>
  <c r="A1317" i="13"/>
  <c r="A169" i="13"/>
  <c r="A456" i="13" s="1"/>
  <c r="A169" i="17"/>
  <c r="A456" i="17" s="1"/>
  <c r="A1294" i="13"/>
  <c r="A146" i="13"/>
  <c r="A433" i="13" s="1"/>
  <c r="A146" i="17"/>
  <c r="A433" i="17" s="1"/>
  <c r="A207" i="13"/>
  <c r="A494" i="13" s="1"/>
  <c r="A1355" i="13"/>
  <c r="A207" i="17"/>
  <c r="A494" i="17" s="1"/>
  <c r="A1295" i="13"/>
  <c r="A147" i="13"/>
  <c r="A434" i="13" s="1"/>
  <c r="A147" i="17"/>
  <c r="A434" i="17" s="1"/>
  <c r="A111" i="13"/>
  <c r="A398" i="13" s="1"/>
  <c r="A1259" i="13"/>
  <c r="A111" i="17"/>
  <c r="A398" i="17" s="1"/>
  <c r="A1304" i="13"/>
  <c r="A156" i="13"/>
  <c r="A443" i="13" s="1"/>
  <c r="A156" i="17"/>
  <c r="A443" i="17" s="1"/>
  <c r="A132" i="13"/>
  <c r="A419" i="13" s="1"/>
  <c r="A132" i="17"/>
  <c r="A419" i="17" s="1"/>
  <c r="A1280" i="13"/>
  <c r="A133" i="17"/>
  <c r="A420" i="17" s="1"/>
  <c r="A1281" i="13"/>
  <c r="A133" i="13"/>
  <c r="A420" i="13" s="1"/>
  <c r="A30" i="13"/>
  <c r="A317" i="13" s="1"/>
  <c r="A30" i="17"/>
  <c r="A317" i="17" s="1"/>
  <c r="A1178" i="13"/>
  <c r="A110" i="13"/>
  <c r="A397" i="13" s="1"/>
  <c r="A1258" i="13"/>
  <c r="A110" i="17"/>
  <c r="A397" i="17" s="1"/>
  <c r="A220" i="13"/>
  <c r="A507" i="13" s="1"/>
  <c r="A220" i="17"/>
  <c r="A507" i="17" s="1"/>
  <c r="A1368" i="13"/>
  <c r="A1196" i="13"/>
  <c r="A48" i="17"/>
  <c r="A335" i="17" s="1"/>
  <c r="A48" i="13"/>
  <c r="A335" i="13" s="1"/>
  <c r="A137" i="13"/>
  <c r="A424" i="13" s="1"/>
  <c r="A137" i="17"/>
  <c r="A424" i="17" s="1"/>
  <c r="A1285" i="13"/>
  <c r="A189" i="17"/>
  <c r="A476" i="17" s="1"/>
  <c r="A1337" i="13"/>
  <c r="A189" i="13"/>
  <c r="A476" i="13" s="1"/>
  <c r="A163" i="13"/>
  <c r="A450" i="13" s="1"/>
  <c r="A1311" i="13"/>
  <c r="A163" i="17"/>
  <c r="A450" i="17" s="1"/>
  <c r="A14" i="17"/>
  <c r="A301" i="17" s="1"/>
  <c r="A1162" i="13"/>
  <c r="A14" i="13"/>
  <c r="A301" i="13" s="1"/>
  <c r="A94" i="13"/>
  <c r="A381" i="13" s="1"/>
  <c r="A94" i="17"/>
  <c r="A381" i="17" s="1"/>
  <c r="A1242" i="13"/>
  <c r="A250" i="17"/>
  <c r="A537" i="17" s="1"/>
  <c r="A1398" i="13"/>
  <c r="A250" i="13"/>
  <c r="A537" i="13" s="1"/>
  <c r="A1414" i="13"/>
  <c r="A266" i="13"/>
  <c r="A553" i="13" s="1"/>
  <c r="A266" i="17"/>
  <c r="A553" i="17" s="1"/>
  <c r="A215" i="17"/>
  <c r="A502" i="17" s="1"/>
  <c r="A1363" i="13"/>
  <c r="A215" i="13"/>
  <c r="A502" i="13" s="1"/>
  <c r="A1246" i="13"/>
  <c r="A98" i="13"/>
  <c r="A385" i="13" s="1"/>
  <c r="A98" i="17"/>
  <c r="A385" i="17" s="1"/>
  <c r="A1360" i="13"/>
  <c r="A212" i="17"/>
  <c r="A499" i="17" s="1"/>
  <c r="A212" i="13"/>
  <c r="A499" i="13" s="1"/>
  <c r="A135" i="17"/>
  <c r="A422" i="17" s="1"/>
  <c r="A135" i="13"/>
  <c r="A422" i="13" s="1"/>
  <c r="A1283" i="13"/>
  <c r="A115" i="13"/>
  <c r="A402" i="13" s="1"/>
  <c r="A115" i="17"/>
  <c r="A402" i="17" s="1"/>
  <c r="A1263" i="13"/>
  <c r="A31" i="17"/>
  <c r="A318" i="17" s="1"/>
  <c r="A1179" i="13"/>
  <c r="A31" i="13"/>
  <c r="A318" i="13" s="1"/>
  <c r="A28" i="13"/>
  <c r="A315" i="13" s="1"/>
  <c r="A28" i="17"/>
  <c r="A315" i="17" s="1"/>
  <c r="A1176" i="13"/>
  <c r="A116" i="17"/>
  <c r="A403" i="17" s="1"/>
  <c r="A116" i="13"/>
  <c r="A403" i="13" s="1"/>
  <c r="A1264" i="13"/>
  <c r="A230" i="13"/>
  <c r="A517" i="13" s="1"/>
  <c r="A230" i="17"/>
  <c r="A517" i="17" s="1"/>
  <c r="A1378" i="13"/>
  <c r="A1380" i="13"/>
  <c r="A232" i="13"/>
  <c r="A519" i="13" s="1"/>
  <c r="A232" i="17"/>
  <c r="A519" i="17" s="1"/>
  <c r="A236" i="17"/>
  <c r="A523" i="17" s="1"/>
  <c r="A1384" i="13"/>
  <c r="A236" i="13"/>
  <c r="A523" i="13" s="1"/>
  <c r="A247" i="13"/>
  <c r="A534" i="13" s="1"/>
  <c r="A1395" i="13"/>
  <c r="A247" i="17"/>
  <c r="A534" i="17" s="1"/>
  <c r="A174" i="17"/>
  <c r="A461" i="17" s="1"/>
  <c r="A174" i="13"/>
  <c r="A461" i="13" s="1"/>
  <c r="A1322" i="13"/>
  <c r="A1238" i="13"/>
  <c r="A90" i="17"/>
  <c r="A377" i="17" s="1"/>
  <c r="A90" i="13"/>
  <c r="A377" i="13" s="1"/>
  <c r="A252" i="17"/>
  <c r="A539" i="17" s="1"/>
  <c r="A1400" i="13"/>
  <c r="A252" i="13"/>
  <c r="A539" i="13" s="1"/>
  <c r="A243" i="17"/>
  <c r="A530" i="17" s="1"/>
  <c r="A243" i="13"/>
  <c r="A530" i="13" s="1"/>
  <c r="A1391" i="13"/>
  <c r="A235" i="13"/>
  <c r="A522" i="13" s="1"/>
  <c r="A1383" i="13"/>
  <c r="A235" i="17"/>
  <c r="A522" i="17" s="1"/>
  <c r="A1338" i="13"/>
  <c r="A190" i="13"/>
  <c r="A477" i="13" s="1"/>
  <c r="A190" i="17"/>
  <c r="A477" i="17" s="1"/>
  <c r="A241" i="17"/>
  <c r="A528" i="17" s="1"/>
  <c r="A1389" i="13"/>
  <c r="A241" i="13"/>
  <c r="A528" i="13" s="1"/>
  <c r="A166" i="17"/>
  <c r="A453" i="17" s="1"/>
  <c r="A166" i="13"/>
  <c r="A453" i="13" s="1"/>
  <c r="A1314" i="13"/>
  <c r="A106" i="13"/>
  <c r="A393" i="13" s="1"/>
  <c r="A106" i="17"/>
  <c r="A393" i="17" s="1"/>
  <c r="A1254" i="13"/>
  <c r="A1230" i="13"/>
  <c r="A82" i="17"/>
  <c r="A369" i="17" s="1"/>
  <c r="A82" i="13"/>
  <c r="A369" i="13" s="1"/>
  <c r="A1354" i="13"/>
  <c r="A206" i="17"/>
  <c r="A493" i="17" s="1"/>
  <c r="A206" i="13"/>
  <c r="A493" i="13" s="1"/>
  <c r="A159" i="13"/>
  <c r="A446" i="13" s="1"/>
  <c r="A1307" i="13"/>
  <c r="A159" i="17"/>
  <c r="A446" i="17" s="1"/>
  <c r="A127" i="13"/>
  <c r="A414" i="13" s="1"/>
  <c r="A127" i="17"/>
  <c r="A414" i="17" s="1"/>
  <c r="A1275" i="13"/>
  <c r="A191" i="17"/>
  <c r="A478" i="17" s="1"/>
  <c r="A1339" i="13"/>
  <c r="A191" i="13"/>
  <c r="A478" i="13" s="1"/>
  <c r="A154" i="13"/>
  <c r="A441" i="13" s="1"/>
  <c r="A154" i="17"/>
  <c r="A441" i="17" s="1"/>
  <c r="A1302" i="13"/>
  <c r="A260" i="17"/>
  <c r="A547" i="17" s="1"/>
  <c r="A260" i="13"/>
  <c r="A547" i="13" s="1"/>
  <c r="A1408" i="13"/>
  <c r="A142" i="13"/>
  <c r="A429" i="13" s="1"/>
  <c r="A1290" i="13"/>
  <c r="A142" i="17"/>
  <c r="A429" i="17" s="1"/>
  <c r="A70" i="17"/>
  <c r="A357" i="17" s="1"/>
  <c r="A1218" i="13"/>
  <c r="A70" i="13"/>
  <c r="A357" i="13" s="1"/>
  <c r="A209" i="13"/>
  <c r="A496" i="13" s="1"/>
  <c r="A209" i="17"/>
  <c r="A496" i="17" s="1"/>
  <c r="A1357" i="13"/>
  <c r="A121" i="17"/>
  <c r="A408" i="17" s="1"/>
  <c r="A121" i="13"/>
  <c r="A408" i="13" s="1"/>
  <c r="A1269" i="13"/>
  <c r="A34" i="13"/>
  <c r="A321" i="13" s="1"/>
  <c r="A1182" i="13"/>
  <c r="A34" i="17"/>
  <c r="A321" i="17" s="1"/>
  <c r="A1198" i="13"/>
  <c r="A50" i="17"/>
  <c r="A337" i="17" s="1"/>
  <c r="A50" i="13"/>
  <c r="A337" i="13" s="1"/>
  <c r="A114" i="17"/>
  <c r="A401" i="17" s="1"/>
  <c r="A114" i="13"/>
  <c r="A401" i="13" s="1"/>
  <c r="A1262" i="13"/>
  <c r="A1296" i="13"/>
  <c r="A148" i="13"/>
  <c r="A435" i="13" s="1"/>
  <c r="A148" i="17"/>
  <c r="A435" i="17" s="1"/>
  <c r="A102" i="17"/>
  <c r="A389" i="17" s="1"/>
  <c r="A1250" i="13"/>
  <c r="A102" i="13"/>
  <c r="A389" i="13" s="1"/>
  <c r="A1195" i="13"/>
  <c r="A47" i="13"/>
  <c r="A334" i="13" s="1"/>
  <c r="A47" i="17"/>
  <c r="A334" i="17" s="1"/>
  <c r="A275" i="17"/>
  <c r="A562" i="17" s="1"/>
  <c r="A1423" i="13"/>
  <c r="A275" i="13"/>
  <c r="A562" i="13" s="1"/>
  <c r="A217" i="17"/>
  <c r="A504" i="17" s="1"/>
  <c r="A217" i="13"/>
  <c r="A504" i="13" s="1"/>
  <c r="A1365" i="13"/>
  <c r="A1282" i="13"/>
  <c r="A134" i="13"/>
  <c r="A421" i="13" s="1"/>
  <c r="A134" i="17"/>
  <c r="A421" i="17" s="1"/>
  <c r="A1168" i="13"/>
  <c r="A20" i="17"/>
  <c r="A307" i="17" s="1"/>
  <c r="A20" i="13"/>
  <c r="A307" i="13" s="1"/>
  <c r="A15" i="17"/>
  <c r="A302" i="17" s="1"/>
  <c r="A1163" i="13"/>
  <c r="A15" i="13"/>
  <c r="A302" i="13" s="1"/>
  <c r="A16" i="13"/>
  <c r="A303" i="13" s="1"/>
  <c r="A16" i="17"/>
  <c r="A303" i="17" s="1"/>
  <c r="A1164" i="13"/>
  <c r="A219" i="13"/>
  <c r="A506" i="13" s="1"/>
  <c r="A219" i="17"/>
  <c r="A506" i="17" s="1"/>
  <c r="A1367" i="13"/>
  <c r="A263" i="13"/>
  <c r="A550" i="13" s="1"/>
  <c r="A1411" i="13"/>
  <c r="A263" i="17"/>
  <c r="A550" i="17" s="1"/>
  <c r="A231" i="17"/>
  <c r="A518" i="17" s="1"/>
  <c r="A1379" i="13"/>
  <c r="A231" i="13"/>
  <c r="A518" i="13" s="1"/>
  <c r="A186" i="17"/>
  <c r="A473" i="17" s="1"/>
  <c r="A1334" i="13"/>
  <c r="A186" i="13"/>
  <c r="A473" i="13" s="1"/>
  <c r="A1277" i="13"/>
  <c r="A129" i="17"/>
  <c r="A416" i="17" s="1"/>
  <c r="A129" i="13"/>
  <c r="A416" i="13" s="1"/>
  <c r="A1366" i="13"/>
  <c r="A218" i="17"/>
  <c r="A505" i="17" s="1"/>
  <c r="A218" i="13"/>
  <c r="A505" i="13" s="1"/>
  <c r="A197" i="13"/>
  <c r="A484" i="13" s="1"/>
  <c r="A1345" i="13"/>
  <c r="A197" i="17"/>
  <c r="A484" i="17" s="1"/>
  <c r="A118" i="13"/>
  <c r="A405" i="13" s="1"/>
  <c r="A1266" i="13"/>
  <c r="A118" i="17"/>
  <c r="A405" i="17" s="1"/>
  <c r="A1248" i="13"/>
  <c r="A100" i="13"/>
  <c r="A387" i="13" s="1"/>
  <c r="A100" i="17"/>
  <c r="A387" i="17" s="1"/>
  <c r="A274" i="13"/>
  <c r="A561" i="13" s="1"/>
  <c r="A274" i="17"/>
  <c r="A561" i="17" s="1"/>
  <c r="A1422" i="13"/>
  <c r="A248" i="17"/>
  <c r="A535" i="17" s="1"/>
  <c r="A248" i="13"/>
  <c r="A535" i="13" s="1"/>
  <c r="A1396" i="13"/>
  <c r="A256" i="13"/>
  <c r="A543" i="13" s="1"/>
  <c r="A256" i="17"/>
  <c r="A543" i="17" s="1"/>
  <c r="A1404" i="13"/>
  <c r="A238" i="13"/>
  <c r="A525" i="13" s="1"/>
  <c r="A238" i="17"/>
  <c r="A525" i="17" s="1"/>
  <c r="A1386" i="13"/>
  <c r="A187" i="17"/>
  <c r="A474" i="17" s="1"/>
  <c r="A187" i="13"/>
  <c r="A474" i="13" s="1"/>
  <c r="A1335" i="13"/>
  <c r="A271" i="17"/>
  <c r="A558" i="17" s="1"/>
  <c r="A1419" i="13"/>
  <c r="A271" i="13"/>
  <c r="A558" i="13" s="1"/>
  <c r="A242" i="13"/>
  <c r="A529" i="13" s="1"/>
  <c r="A242" i="17"/>
  <c r="A529" i="17" s="1"/>
  <c r="A1390" i="13"/>
  <c r="A1407" i="13"/>
  <c r="A259" i="17"/>
  <c r="A546" i="17" s="1"/>
  <c r="A259" i="13"/>
  <c r="A546" i="13" s="1"/>
  <c r="A244" i="13"/>
  <c r="A531" i="13" s="1"/>
  <c r="A244" i="17"/>
  <c r="A531" i="17" s="1"/>
  <c r="A1392" i="13"/>
  <c r="A1418" i="13"/>
  <c r="A270" i="13"/>
  <c r="A557" i="13" s="1"/>
  <c r="A270" i="17"/>
  <c r="A557" i="17" s="1"/>
  <c r="A1375" i="13"/>
  <c r="A227" i="17"/>
  <c r="A514" i="17" s="1"/>
  <c r="A227" i="13"/>
  <c r="A514" i="13" s="1"/>
  <c r="A239" i="17"/>
  <c r="A526" i="17" s="1"/>
  <c r="A239" i="13"/>
  <c r="A526" i="13" s="1"/>
  <c r="A1387" i="13"/>
  <c r="A255" i="17"/>
  <c r="A542" i="17" s="1"/>
  <c r="A1403" i="13"/>
  <c r="A255" i="13"/>
  <c r="A542" i="13" s="1"/>
  <c r="A226" i="17"/>
  <c r="A513" i="17" s="1"/>
  <c r="A1374" i="13"/>
  <c r="A226" i="13"/>
  <c r="A513" i="13" s="1"/>
  <c r="A1415" i="13"/>
  <c r="A267" i="13"/>
  <c r="A554" i="13" s="1"/>
  <c r="A267" i="17"/>
  <c r="A554" i="17" s="1"/>
  <c r="A1401" i="13"/>
  <c r="A253" i="13"/>
  <c r="A540" i="13" s="1"/>
  <c r="A253" i="17"/>
  <c r="A540" i="17" s="1"/>
  <c r="A240" i="13"/>
  <c r="A527" i="13" s="1"/>
  <c r="A1388" i="13"/>
  <c r="A240" i="17"/>
  <c r="A527" i="17" s="1"/>
  <c r="A234" i="13"/>
  <c r="A521" i="13" s="1"/>
  <c r="A1382" i="13"/>
  <c r="A234" i="17"/>
  <c r="A521" i="17" s="1"/>
  <c r="A214" i="17"/>
  <c r="A501" i="17" s="1"/>
  <c r="A1362" i="13"/>
  <c r="A214" i="13"/>
  <c r="A501" i="13" s="1"/>
  <c r="A251" i="13"/>
  <c r="A538" i="13" s="1"/>
  <c r="A1399" i="13"/>
  <c r="A251" i="17"/>
  <c r="A538" i="17" s="1"/>
  <c r="A180" i="17"/>
  <c r="A467" i="17" s="1"/>
  <c r="A180" i="13"/>
  <c r="A467" i="13" s="1"/>
  <c r="A1328" i="13"/>
  <c r="A258" i="13"/>
  <c r="A545" i="13" s="1"/>
  <c r="A1406" i="13"/>
  <c r="A258" i="17"/>
  <c r="A545" i="17" s="1"/>
  <c r="A221" i="13"/>
  <c r="A508" i="13" s="1"/>
  <c r="A1369" i="13"/>
  <c r="A221" i="17"/>
  <c r="A508" i="17" s="1"/>
  <c r="A1344" i="13"/>
  <c r="A196" i="13"/>
  <c r="A483" i="13" s="1"/>
  <c r="A196" i="17"/>
  <c r="A483" i="17" s="1"/>
  <c r="A153" i="17"/>
  <c r="A440" i="17" s="1"/>
  <c r="A1301" i="13"/>
  <c r="A153" i="13"/>
  <c r="A440" i="13" s="1"/>
  <c r="A1274" i="13"/>
  <c r="A126" i="17"/>
  <c r="A413" i="17" s="1"/>
  <c r="A126" i="13"/>
  <c r="A413" i="13" s="1"/>
  <c r="A74" i="13"/>
  <c r="A361" i="13" s="1"/>
  <c r="A74" i="17"/>
  <c r="A361" i="17" s="1"/>
  <c r="A1222" i="13"/>
  <c r="A130" i="13"/>
  <c r="A417" i="13" s="1"/>
  <c r="A1278" i="13"/>
  <c r="A130" i="17"/>
  <c r="A417" i="17" s="1"/>
  <c r="A224" i="17"/>
  <c r="A511" i="17" s="1"/>
  <c r="A1372" i="13"/>
  <c r="A224" i="13"/>
  <c r="A511" i="13" s="1"/>
  <c r="A1310" i="13"/>
  <c r="A162" i="13"/>
  <c r="A449" i="13" s="1"/>
  <c r="A162" i="17"/>
  <c r="A449" i="17" s="1"/>
  <c r="A1260" i="13"/>
  <c r="A112" i="17"/>
  <c r="A399" i="17" s="1"/>
  <c r="A112" i="13"/>
  <c r="A399" i="13" s="1"/>
  <c r="A1166" i="13"/>
  <c r="A18" i="13"/>
  <c r="A305" i="13" s="1"/>
  <c r="A18" i="17"/>
  <c r="A305" i="17" s="1"/>
  <c r="A68" i="17"/>
  <c r="A355" i="17" s="1"/>
  <c r="A1216" i="13"/>
  <c r="A68" i="13"/>
  <c r="A355" i="13" s="1"/>
  <c r="A1325" i="13"/>
  <c r="A177" i="13"/>
  <c r="A464" i="13" s="1"/>
  <c r="A177" i="17"/>
  <c r="A464" i="17" s="1"/>
  <c r="A131" i="13"/>
  <c r="A418" i="13" s="1"/>
  <c r="A131" i="17"/>
  <c r="A418" i="17" s="1"/>
  <c r="A1279" i="13"/>
  <c r="A1206" i="13"/>
  <c r="A58" i="13"/>
  <c r="A345" i="13" s="1"/>
  <c r="A58" i="17"/>
  <c r="A345" i="17" s="1"/>
  <c r="A26" i="13"/>
  <c r="A313" i="13" s="1"/>
  <c r="A26" i="17"/>
  <c r="A313" i="17" s="1"/>
  <c r="A1174" i="13"/>
  <c r="A87" i="17"/>
  <c r="A374" i="17" s="1"/>
  <c r="A87" i="13"/>
  <c r="A374" i="13" s="1"/>
  <c r="A1235" i="13"/>
  <c r="A1200" i="13"/>
  <c r="A52" i="17"/>
  <c r="A339" i="17" s="1"/>
  <c r="A52" i="13"/>
  <c r="A339" i="13" s="1"/>
  <c r="A71" i="13"/>
  <c r="A358" i="13" s="1"/>
  <c r="A71" i="17"/>
  <c r="A358" i="17" s="1"/>
  <c r="A1219" i="13"/>
  <c r="A44" i="17"/>
  <c r="A331" i="17" s="1"/>
  <c r="A44" i="13"/>
  <c r="A331" i="13" s="1"/>
  <c r="A1192" i="13"/>
  <c r="A1346" i="13"/>
  <c r="A198" i="17"/>
  <c r="A485" i="17" s="1"/>
  <c r="A198" i="13"/>
  <c r="A485" i="13" s="1"/>
  <c r="A168" i="17"/>
  <c r="A455" i="17" s="1"/>
  <c r="A1316" i="13"/>
  <c r="A168" i="13"/>
  <c r="A455" i="13" s="1"/>
  <c r="A1261" i="13"/>
  <c r="A113" i="17"/>
  <c r="A400" i="17" s="1"/>
  <c r="A113" i="13"/>
  <c r="A400" i="13" s="1"/>
  <c r="A1336" i="13"/>
  <c r="A188" i="17"/>
  <c r="A475" i="17" s="1"/>
  <c r="A188" i="13"/>
  <c r="A475" i="13" s="1"/>
  <c r="A88" i="17"/>
  <c r="A375" i="17" s="1"/>
  <c r="A88" i="13"/>
  <c r="A375" i="13" s="1"/>
  <c r="A1236" i="13"/>
  <c r="A46" i="13"/>
  <c r="A333" i="13" s="1"/>
  <c r="A1194" i="13"/>
  <c r="A46" i="17"/>
  <c r="A333" i="17" s="1"/>
  <c r="A92" i="17"/>
  <c r="A379" i="17" s="1"/>
  <c r="A1240" i="13"/>
  <c r="A92" i="13"/>
  <c r="A379" i="13" s="1"/>
  <c r="A1190" i="13"/>
  <c r="A42" i="13"/>
  <c r="A329" i="13" s="1"/>
  <c r="A42" i="17"/>
  <c r="A329" i="17" s="1"/>
  <c r="A707" i="17" l="1"/>
  <c r="A994" i="17" s="1"/>
  <c r="A1281" i="17" s="1"/>
  <c r="A687" i="17"/>
  <c r="A974" i="17" s="1"/>
  <c r="A1261" i="17" s="1"/>
  <c r="A837" i="17"/>
  <c r="A1124" i="17" s="1"/>
  <c r="A1411" i="17" s="1"/>
  <c r="A737" i="17"/>
  <c r="A1024" i="17" s="1"/>
  <c r="A1311" i="17" s="1"/>
  <c r="A797" i="17"/>
  <c r="A1084" i="17" s="1"/>
  <c r="A1371" i="17" s="1"/>
  <c r="A727" i="17"/>
  <c r="A1014" i="17" s="1"/>
  <c r="A1301" i="17" s="1"/>
  <c r="A817" i="17"/>
  <c r="A1104" i="17" s="1"/>
  <c r="A1391" i="17" s="1"/>
  <c r="A827" i="17"/>
  <c r="A1114" i="17" s="1"/>
  <c r="A1401" i="17" s="1"/>
  <c r="A772" i="17"/>
  <c r="A1059" i="17" s="1"/>
  <c r="A1346" i="17" s="1"/>
  <c r="A754" i="17"/>
  <c r="A1041" i="17" s="1"/>
  <c r="A1328" i="17" s="1"/>
  <c r="A722" i="17"/>
  <c r="A1009" i="17" s="1"/>
  <c r="A1296" i="17" s="1"/>
  <c r="A765" i="17"/>
  <c r="A1052" i="17" s="1"/>
  <c r="A1339" i="17" s="1"/>
  <c r="A689" i="17"/>
  <c r="A976" i="17" s="1"/>
  <c r="A1263" i="17" s="1"/>
  <c r="A775" i="17"/>
  <c r="A1062" i="17" s="1"/>
  <c r="A1349" i="17" s="1"/>
  <c r="A632" i="17"/>
  <c r="A919" i="17" s="1"/>
  <c r="A1206" i="17" s="1"/>
  <c r="A822" i="17"/>
  <c r="A1109" i="17" s="1"/>
  <c r="A1396" i="17" s="1"/>
  <c r="A849" i="17"/>
  <c r="A1136" i="17" s="1"/>
  <c r="A1423" i="17" s="1"/>
  <c r="A748" i="17"/>
  <c r="A1035" i="17" s="1"/>
  <c r="A1322" i="17" s="1"/>
  <c r="A588" i="17"/>
  <c r="A875" i="17" s="1"/>
  <c r="A1162" i="17" s="1"/>
  <c r="A684" i="17"/>
  <c r="A971" i="17" s="1"/>
  <c r="A1258" i="17" s="1"/>
  <c r="A720" i="17"/>
  <c r="A1007" i="17" s="1"/>
  <c r="A1294" i="17" s="1"/>
  <c r="A640" i="17"/>
  <c r="A927" i="17" s="1"/>
  <c r="A1214" i="17" s="1"/>
  <c r="A834" i="17"/>
  <c r="A1121" i="17" s="1"/>
  <c r="A1408" i="17" s="1"/>
  <c r="A790" i="17"/>
  <c r="A1077" i="17" s="1"/>
  <c r="A1364" i="17" s="1"/>
  <c r="A620" i="17"/>
  <c r="A907" i="17" s="1"/>
  <c r="A1194" i="17" s="1"/>
  <c r="A700" i="17"/>
  <c r="A987" i="17" s="1"/>
  <c r="A1274" i="17" s="1"/>
  <c r="A761" i="17"/>
  <c r="A1048" i="17" s="1"/>
  <c r="A1335" i="17" s="1"/>
  <c r="A783" i="17"/>
  <c r="A1070" i="17" s="1"/>
  <c r="A1357" i="17" s="1"/>
  <c r="A780" i="17"/>
  <c r="A1067" i="17" s="1"/>
  <c r="A1354" i="17" s="1"/>
  <c r="A690" i="17"/>
  <c r="A977" i="17" s="1"/>
  <c r="A1264" i="17" s="1"/>
  <c r="A685" i="17"/>
  <c r="A972" i="17" s="1"/>
  <c r="A1259" i="17" s="1"/>
  <c r="A749" i="17"/>
  <c r="A1036" i="17" s="1"/>
  <c r="A1323" i="17" s="1"/>
  <c r="A825" i="17"/>
  <c r="A1112" i="17" s="1"/>
  <c r="A1399" i="17" s="1"/>
  <c r="A590" i="17"/>
  <c r="A877" i="17" s="1"/>
  <c r="A1164" i="17" s="1"/>
  <c r="A814" i="17"/>
  <c r="A1101" i="17" s="1"/>
  <c r="A1388" i="17" s="1"/>
  <c r="A703" i="17"/>
  <c r="A990" i="17" s="1"/>
  <c r="A1277" i="17" s="1"/>
  <c r="A701" i="17"/>
  <c r="A988" i="17" s="1"/>
  <c r="A1275" i="17" s="1"/>
  <c r="A740" i="17"/>
  <c r="A1027" i="17" s="1"/>
  <c r="A1314" i="17" s="1"/>
  <c r="A821" i="17"/>
  <c r="A1108" i="17" s="1"/>
  <c r="A1395" i="17" s="1"/>
  <c r="A602" i="17"/>
  <c r="A889" i="17" s="1"/>
  <c r="A1176" i="17" s="1"/>
  <c r="A832" i="17"/>
  <c r="A1119" i="17" s="1"/>
  <c r="A1406" i="17" s="1"/>
  <c r="A813" i="17"/>
  <c r="A1100" i="17" s="1"/>
  <c r="A1387" i="17" s="1"/>
  <c r="A818" i="17"/>
  <c r="A1105" i="17" s="1"/>
  <c r="A1392" i="17" s="1"/>
  <c r="A848" i="17"/>
  <c r="A1135" i="17" s="1"/>
  <c r="A1422" i="17" s="1"/>
  <c r="A771" i="17"/>
  <c r="A1058" i="17" s="1"/>
  <c r="A1345" i="17" s="1"/>
  <c r="A824" i="17"/>
  <c r="A1111" i="17" s="1"/>
  <c r="A1398" i="17" s="1"/>
  <c r="A721" i="17"/>
  <c r="A1008" i="17" s="1"/>
  <c r="A1295" i="17" s="1"/>
  <c r="A805" i="17"/>
  <c r="A1092" i="17" s="1"/>
  <c r="A1379" i="17" s="1"/>
  <c r="A618" i="17"/>
  <c r="A905" i="17" s="1"/>
  <c r="A1192" i="17" s="1"/>
  <c r="A642" i="17"/>
  <c r="A929" i="17" s="1"/>
  <c r="A1216" i="17" s="1"/>
  <c r="A644" i="17"/>
  <c r="A931" i="17" s="1"/>
  <c r="A1218" i="17" s="1"/>
  <c r="A733" i="17"/>
  <c r="A1020" i="17" s="1"/>
  <c r="A1307" i="17" s="1"/>
  <c r="A622" i="17"/>
  <c r="A909" i="17" s="1"/>
  <c r="A1196" i="17" s="1"/>
  <c r="A743" i="17"/>
  <c r="A1030" i="17" s="1"/>
  <c r="A1317" i="17" s="1"/>
  <c r="A741" i="17"/>
  <c r="A1028" i="17" s="1"/>
  <c r="A1315" i="17" s="1"/>
  <c r="A802" i="17"/>
  <c r="A1089" i="17" s="1"/>
  <c r="A1376" i="17" s="1"/>
  <c r="A798" i="17"/>
  <c r="A1085" i="17" s="1"/>
  <c r="A1372" i="17" s="1"/>
  <c r="A841" i="17"/>
  <c r="A1128" i="17" s="1"/>
  <c r="A1415" i="17" s="1"/>
  <c r="A692" i="17"/>
  <c r="A979" i="17" s="1"/>
  <c r="A1266" i="17" s="1"/>
  <c r="A672" i="17"/>
  <c r="A959" i="17" s="1"/>
  <c r="A1246" i="17" s="1"/>
  <c r="A809" i="17"/>
  <c r="A1096" i="17" s="1"/>
  <c r="A1383" i="17" s="1"/>
  <c r="A621" i="17"/>
  <c r="A908" i="17" s="1"/>
  <c r="A1195" i="17" s="1"/>
  <c r="A728" i="17"/>
  <c r="A1015" i="17" s="1"/>
  <c r="A1302" i="17" s="1"/>
  <c r="A804" i="17"/>
  <c r="A1091" i="17" s="1"/>
  <c r="A1378" i="17" s="1"/>
  <c r="A709" i="17"/>
  <c r="A996" i="17" s="1"/>
  <c r="A1283" i="17" s="1"/>
  <c r="A662" i="17"/>
  <c r="A949" i="17" s="1"/>
  <c r="A1236" i="17" s="1"/>
  <c r="A661" i="17"/>
  <c r="A948" i="17" s="1"/>
  <c r="A1235" i="17" s="1"/>
  <c r="A705" i="17"/>
  <c r="A992" i="17" s="1"/>
  <c r="A1279" i="17" s="1"/>
  <c r="A592" i="17"/>
  <c r="A879" i="17" s="1"/>
  <c r="A1166" i="17" s="1"/>
  <c r="A648" i="17"/>
  <c r="A935" i="17" s="1"/>
  <c r="A1222" i="17" s="1"/>
  <c r="A770" i="17"/>
  <c r="A1057" i="17" s="1"/>
  <c r="A1344" i="17" s="1"/>
  <c r="A800" i="17"/>
  <c r="A1087" i="17" s="1"/>
  <c r="A1374" i="17" s="1"/>
  <c r="A801" i="17"/>
  <c r="A1088" i="17" s="1"/>
  <c r="A1375" i="17" s="1"/>
  <c r="A845" i="17"/>
  <c r="A1132" i="17" s="1"/>
  <c r="A1419" i="17" s="1"/>
  <c r="A830" i="17"/>
  <c r="A1117" i="17" s="1"/>
  <c r="A1404" i="17" s="1"/>
  <c r="A674" i="17"/>
  <c r="A961" i="17" s="1"/>
  <c r="A1248" i="17" s="1"/>
  <c r="A589" i="17"/>
  <c r="A876" i="17" s="1"/>
  <c r="A1163" i="17" s="1"/>
  <c r="A688" i="17"/>
  <c r="A975" i="17" s="1"/>
  <c r="A1262" i="17" s="1"/>
  <c r="A815" i="17"/>
  <c r="A1102" i="17" s="1"/>
  <c r="A1389" i="17" s="1"/>
  <c r="A664" i="17"/>
  <c r="A951" i="17" s="1"/>
  <c r="A1238" i="17" s="1"/>
  <c r="A789" i="17"/>
  <c r="A1076" i="17" s="1"/>
  <c r="A1363" i="17" s="1"/>
  <c r="A668" i="17"/>
  <c r="A955" i="17" s="1"/>
  <c r="A1242" i="17" s="1"/>
  <c r="A604" i="17"/>
  <c r="A891" i="17" s="1"/>
  <c r="A1178" i="17" s="1"/>
  <c r="A730" i="17"/>
  <c r="A1017" i="17" s="1"/>
  <c r="A1304" i="17" s="1"/>
  <c r="A750" i="17"/>
  <c r="A1037" i="17" s="1"/>
  <c r="A1324" i="17" s="1"/>
  <c r="A732" i="17"/>
  <c r="A1019" i="17" s="1"/>
  <c r="A1306" i="17" s="1"/>
  <c r="A795" i="17"/>
  <c r="A1082" i="17" s="1"/>
  <c r="A1369" i="17" s="1"/>
  <c r="A704" i="17"/>
  <c r="A991" i="17" s="1"/>
  <c r="A1278" i="17" s="1"/>
  <c r="A608" i="17"/>
  <c r="A895" i="17" s="1"/>
  <c r="A1182" i="17" s="1"/>
  <c r="A711" i="17"/>
  <c r="A998" i="17" s="1"/>
  <c r="A1285" i="17" s="1"/>
  <c r="A812" i="17"/>
  <c r="A1099" i="17" s="1"/>
  <c r="A1386" i="17" s="1"/>
  <c r="A742" i="17"/>
  <c r="A1029" i="17" s="1"/>
  <c r="A1316" i="17" s="1"/>
  <c r="A833" i="17"/>
  <c r="A1120" i="17" s="1"/>
  <c r="A1407" i="17" s="1"/>
  <c r="A791" i="17"/>
  <c r="A1078" i="17" s="1"/>
  <c r="A1365" i="17" s="1"/>
  <c r="A764" i="17"/>
  <c r="A1051" i="17" s="1"/>
  <c r="A1338" i="17" s="1"/>
  <c r="A605" i="17"/>
  <c r="A892" i="17" s="1"/>
  <c r="A1179" i="17" s="1"/>
  <c r="A829" i="17"/>
  <c r="A1116" i="17" s="1"/>
  <c r="A1403" i="17" s="1"/>
  <c r="A708" i="17"/>
  <c r="A995" i="17" s="1"/>
  <c r="A1282" i="17" s="1"/>
  <c r="A645" i="17"/>
  <c r="A932" i="17" s="1"/>
  <c r="A1219" i="17" s="1"/>
  <c r="A788" i="17"/>
  <c r="A1075" i="17" s="1"/>
  <c r="A1362" i="17" s="1"/>
  <c r="A760" i="17"/>
  <c r="A1047" i="17" s="1"/>
  <c r="A1334" i="17" s="1"/>
  <c r="A793" i="17"/>
  <c r="A1080" i="17" s="1"/>
  <c r="A1367" i="17" s="1"/>
  <c r="A695" i="17"/>
  <c r="A982" i="17" s="1"/>
  <c r="A1269" i="17" s="1"/>
  <c r="A680" i="17"/>
  <c r="A967" i="17" s="1"/>
  <c r="A1254" i="17" s="1"/>
  <c r="A840" i="17"/>
  <c r="A1127" i="17" s="1"/>
  <c r="A1414" i="17" s="1"/>
  <c r="A781" i="17"/>
  <c r="A1068" i="17" s="1"/>
  <c r="A1355" i="17" s="1"/>
  <c r="A820" i="17"/>
  <c r="A1107" i="17" s="1"/>
  <c r="A1394" i="17" s="1"/>
  <c r="A762" i="17"/>
  <c r="A1049" i="17" s="1"/>
  <c r="A1336" i="17" s="1"/>
  <c r="A600" i="17"/>
  <c r="A887" i="17" s="1"/>
  <c r="A1174" i="17" s="1"/>
  <c r="A751" i="17"/>
  <c r="A1038" i="17" s="1"/>
  <c r="A1325" i="17" s="1"/>
  <c r="A808" i="17"/>
  <c r="A1095" i="17" s="1"/>
  <c r="A1382" i="17" s="1"/>
  <c r="A844" i="17"/>
  <c r="A1131" i="17" s="1"/>
  <c r="A1418" i="17" s="1"/>
  <c r="A792" i="17"/>
  <c r="A1079" i="17" s="1"/>
  <c r="A1366" i="17" s="1"/>
  <c r="A594" i="17"/>
  <c r="A881" i="17" s="1"/>
  <c r="A1168" i="17" s="1"/>
  <c r="A624" i="17"/>
  <c r="A911" i="17" s="1"/>
  <c r="A1198" i="17" s="1"/>
  <c r="A810" i="17"/>
  <c r="A1097" i="17" s="1"/>
  <c r="A1384" i="17" s="1"/>
  <c r="A763" i="17"/>
  <c r="A1050" i="17" s="1"/>
  <c r="A1337" i="17" s="1"/>
  <c r="A794" i="17"/>
  <c r="A1081" i="17" s="1"/>
  <c r="A1368" i="17" s="1"/>
  <c r="A828" i="17"/>
  <c r="A1115" i="17" s="1"/>
  <c r="A1402" i="17" s="1"/>
  <c r="A653" i="17"/>
  <c r="A940" i="17" s="1"/>
  <c r="A1227" i="17" s="1"/>
  <c r="A752" i="17"/>
  <c r="A1039" i="17" s="1"/>
  <c r="A1326" i="17" s="1"/>
  <c r="A817" i="13"/>
  <c r="A1104" i="13" s="1"/>
  <c r="A827" i="13"/>
  <c r="A1114" i="13" s="1"/>
  <c r="A707" i="13"/>
  <c r="A994" i="13" s="1"/>
  <c r="A797" i="13"/>
  <c r="A1084" i="13" s="1"/>
  <c r="A687" i="13"/>
  <c r="A974" i="13" s="1"/>
  <c r="A727" i="13"/>
  <c r="A1014" i="13" s="1"/>
  <c r="A837" i="13"/>
  <c r="A1124" i="13" s="1"/>
  <c r="A737" i="13"/>
  <c r="A1024" i="13" s="1"/>
  <c r="A834" i="13"/>
  <c r="A1121" i="13" s="1"/>
  <c r="A644" i="13"/>
  <c r="A931" i="13" s="1"/>
  <c r="A689" i="13"/>
  <c r="A976" i="13" s="1"/>
  <c r="A824" i="13"/>
  <c r="A1111" i="13" s="1"/>
  <c r="A790" i="13"/>
  <c r="A1077" i="13" s="1"/>
  <c r="A653" i="13"/>
  <c r="A940" i="13" s="1"/>
  <c r="A800" i="13"/>
  <c r="A1087" i="13" s="1"/>
  <c r="A589" i="13"/>
  <c r="A876" i="13" s="1"/>
  <c r="A608" i="13"/>
  <c r="A895" i="13" s="1"/>
  <c r="A809" i="13"/>
  <c r="A1096" i="13" s="1"/>
  <c r="A711" i="13"/>
  <c r="A998" i="13" s="1"/>
  <c r="A685" i="13"/>
  <c r="A972" i="13" s="1"/>
  <c r="A720" i="13"/>
  <c r="A1007" i="13" s="1"/>
  <c r="A741" i="13"/>
  <c r="A1028" i="13" s="1"/>
  <c r="A841" i="13"/>
  <c r="A1128" i="13" s="1"/>
  <c r="A642" i="13"/>
  <c r="A929" i="13" s="1"/>
  <c r="A692" i="13"/>
  <c r="A979" i="13" s="1"/>
  <c r="A704" i="13"/>
  <c r="A991" i="13" s="1"/>
  <c r="A845" i="13"/>
  <c r="A1132" i="13" s="1"/>
  <c r="A621" i="13"/>
  <c r="A908" i="13" s="1"/>
  <c r="A815" i="13"/>
  <c r="A1102" i="13" s="1"/>
  <c r="A661" i="13"/>
  <c r="A948" i="13" s="1"/>
  <c r="A814" i="13"/>
  <c r="A1101" i="13" s="1"/>
  <c r="A848" i="13"/>
  <c r="A1135" i="13" s="1"/>
  <c r="A688" i="13"/>
  <c r="A975" i="13" s="1"/>
  <c r="A789" i="13"/>
  <c r="A1076" i="13" s="1"/>
  <c r="A622" i="13"/>
  <c r="A909" i="13" s="1"/>
  <c r="A695" i="13"/>
  <c r="A982" i="13" s="1"/>
  <c r="A664" i="13"/>
  <c r="A951" i="13" s="1"/>
  <c r="A732" i="13"/>
  <c r="A1019" i="13" s="1"/>
  <c r="A820" i="13"/>
  <c r="A1107" i="13" s="1"/>
  <c r="A703" i="13"/>
  <c r="A990" i="13" s="1"/>
  <c r="A783" i="13"/>
  <c r="A1070" i="13" s="1"/>
  <c r="A748" i="13"/>
  <c r="A1035" i="13" s="1"/>
  <c r="A794" i="13"/>
  <c r="A1081" i="13" s="1"/>
  <c r="A640" i="13"/>
  <c r="A927" i="13" s="1"/>
  <c r="A632" i="13"/>
  <c r="A919" i="13" s="1"/>
  <c r="A813" i="13"/>
  <c r="A1100" i="13" s="1"/>
  <c r="A618" i="13"/>
  <c r="A905" i="13" s="1"/>
  <c r="A602" i="13"/>
  <c r="A889" i="13" s="1"/>
  <c r="A832" i="13"/>
  <c r="A1119" i="13" s="1"/>
  <c r="A833" i="13"/>
  <c r="A1120" i="13" s="1"/>
  <c r="A771" i="13"/>
  <c r="A1058" i="13" s="1"/>
  <c r="A791" i="13"/>
  <c r="A1078" i="13" s="1"/>
  <c r="A728" i="13"/>
  <c r="A1015" i="13" s="1"/>
  <c r="A821" i="13"/>
  <c r="A1108" i="13" s="1"/>
  <c r="A605" i="13"/>
  <c r="A892" i="13" s="1"/>
  <c r="A721" i="13"/>
  <c r="A1008" i="13" s="1"/>
  <c r="A762" i="13"/>
  <c r="A1049" i="13" s="1"/>
  <c r="A705" i="13"/>
  <c r="A992" i="13" s="1"/>
  <c r="A592" i="13"/>
  <c r="A879" i="13" s="1"/>
  <c r="A798" i="13"/>
  <c r="A1085" i="13" s="1"/>
  <c r="A648" i="13"/>
  <c r="A935" i="13" s="1"/>
  <c r="A770" i="13"/>
  <c r="A1057" i="13" s="1"/>
  <c r="A829" i="13"/>
  <c r="A1116" i="13" s="1"/>
  <c r="A830" i="13"/>
  <c r="A1117" i="13" s="1"/>
  <c r="A674" i="13"/>
  <c r="A961" i="13" s="1"/>
  <c r="A792" i="13"/>
  <c r="A1079" i="13" s="1"/>
  <c r="A594" i="13"/>
  <c r="A881" i="13" s="1"/>
  <c r="A624" i="13"/>
  <c r="A911" i="13" s="1"/>
  <c r="A765" i="13"/>
  <c r="A1052" i="13" s="1"/>
  <c r="A733" i="13"/>
  <c r="A1020" i="13" s="1"/>
  <c r="A810" i="13"/>
  <c r="A1097" i="13" s="1"/>
  <c r="A804" i="13"/>
  <c r="A1091" i="13" s="1"/>
  <c r="A763" i="13"/>
  <c r="A1050" i="13" s="1"/>
  <c r="A743" i="13"/>
  <c r="A1030" i="13" s="1"/>
  <c r="A802" i="13"/>
  <c r="A1089" i="13" s="1"/>
  <c r="A752" i="13"/>
  <c r="A1039" i="13" s="1"/>
  <c r="A808" i="13"/>
  <c r="A1095" i="13" s="1"/>
  <c r="A722" i="13"/>
  <c r="A1009" i="13" s="1"/>
  <c r="A795" i="13"/>
  <c r="A1082" i="13" s="1"/>
  <c r="A708" i="13"/>
  <c r="A995" i="13" s="1"/>
  <c r="A812" i="13"/>
  <c r="A1099" i="13" s="1"/>
  <c r="A701" i="13"/>
  <c r="A988" i="13" s="1"/>
  <c r="A742" i="13"/>
  <c r="A1029" i="13" s="1"/>
  <c r="A801" i="13"/>
  <c r="A1088" i="13" s="1"/>
  <c r="A760" i="13"/>
  <c r="A1047" i="13" s="1"/>
  <c r="A709" i="13"/>
  <c r="A996" i="13" s="1"/>
  <c r="A645" i="13"/>
  <c r="A932" i="13" s="1"/>
  <c r="A700" i="13"/>
  <c r="A987" i="13" s="1"/>
  <c r="A761" i="13"/>
  <c r="A1048" i="13" s="1"/>
  <c r="A793" i="13"/>
  <c r="A1080" i="13" s="1"/>
  <c r="A680" i="13"/>
  <c r="A967" i="13" s="1"/>
  <c r="A604" i="13"/>
  <c r="A891" i="13" s="1"/>
  <c r="A740" i="13"/>
  <c r="A1027" i="13" s="1"/>
  <c r="A781" i="13"/>
  <c r="A1068" i="13" s="1"/>
  <c r="A828" i="13"/>
  <c r="A1115" i="13" s="1"/>
  <c r="A620" i="13"/>
  <c r="A907" i="13" s="1"/>
  <c r="A590" i="13"/>
  <c r="A877" i="13" s="1"/>
  <c r="A672" i="13"/>
  <c r="A959" i="13" s="1"/>
  <c r="A749" i="13"/>
  <c r="A1036" i="13" s="1"/>
  <c r="A825" i="13"/>
  <c r="A1112" i="13" s="1"/>
  <c r="A662" i="13"/>
  <c r="A949" i="13" s="1"/>
  <c r="A788" i="13"/>
  <c r="A1075" i="13" s="1"/>
  <c r="A818" i="13"/>
  <c r="A1105" i="13" s="1"/>
  <c r="A684" i="13"/>
  <c r="A971" i="13" s="1"/>
  <c r="A772" i="13"/>
  <c r="A1059" i="13" s="1"/>
  <c r="A754" i="13"/>
  <c r="A1041" i="13" s="1"/>
  <c r="A805" i="13"/>
  <c r="A1092" i="13" s="1"/>
  <c r="A849" i="13"/>
  <c r="A1136" i="13" s="1"/>
  <c r="A780" i="13"/>
  <c r="A1067" i="13" s="1"/>
  <c r="A764" i="13"/>
  <c r="A1051" i="13" s="1"/>
  <c r="A668" i="13"/>
  <c r="A955" i="13" s="1"/>
  <c r="A730" i="13"/>
  <c r="A1017" i="13" s="1"/>
  <c r="A600" i="13"/>
  <c r="A887" i="13" s="1"/>
  <c r="A751" i="13"/>
  <c r="A1038" i="13" s="1"/>
  <c r="A844" i="13"/>
  <c r="A1131" i="13" s="1"/>
  <c r="A822" i="13"/>
  <c r="A1109" i="13" s="1"/>
  <c r="A690" i="13"/>
  <c r="A977" i="13" s="1"/>
  <c r="A840" i="13"/>
  <c r="A1127" i="13" s="1"/>
  <c r="A588" i="13"/>
  <c r="A875" i="13" s="1"/>
  <c r="A775" i="13"/>
  <c r="A1062" i="13" s="1"/>
  <c r="A750" i="13"/>
  <c r="A1037" i="13" s="1"/>
  <c r="A736" i="17"/>
  <c r="A1023" i="17" s="1"/>
  <c r="A1310" i="17" s="1"/>
  <c r="A696" i="13"/>
  <c r="A983" i="13" s="1"/>
  <c r="A666" i="13"/>
  <c r="A953" i="13" s="1"/>
  <c r="A676" i="13"/>
  <c r="A963" i="13" s="1"/>
  <c r="A716" i="17"/>
  <c r="A1003" i="17" s="1"/>
  <c r="A1290" i="17" s="1"/>
  <c r="A706" i="13"/>
  <c r="A993" i="13" s="1"/>
  <c r="A836" i="17"/>
  <c r="A1123" i="17" s="1"/>
  <c r="A1410" i="17" s="1"/>
  <c r="A696" i="17"/>
  <c r="A983" i="17" s="1"/>
  <c r="A1270" i="17" s="1"/>
  <c r="A616" i="13"/>
  <c r="A903" i="13" s="1"/>
  <c r="A736" i="13"/>
  <c r="A1023" i="13" s="1"/>
  <c r="A656" i="17"/>
  <c r="A943" i="17" s="1"/>
  <c r="A1230" i="17" s="1"/>
  <c r="A706" i="17"/>
  <c r="A993" i="17" s="1"/>
  <c r="A1280" i="17" s="1"/>
  <c r="A836" i="13"/>
  <c r="A1123" i="13" s="1"/>
  <c r="A666" i="17"/>
  <c r="A953" i="17" s="1"/>
  <c r="A1240" i="17" s="1"/>
  <c r="A826" i="13"/>
  <c r="A1113" i="13" s="1"/>
  <c r="A796" i="17"/>
  <c r="A1083" i="17" s="1"/>
  <c r="A1370" i="17" s="1"/>
  <c r="A786" i="13"/>
  <c r="A1073" i="13" s="1"/>
  <c r="A716" i="13"/>
  <c r="A1003" i="13" s="1"/>
  <c r="A686" i="13"/>
  <c r="A973" i="13" s="1"/>
  <c r="A626" i="17"/>
  <c r="A913" i="17" s="1"/>
  <c r="A1200" i="17" s="1"/>
  <c r="A796" i="13"/>
  <c r="A1083" i="13" s="1"/>
  <c r="A676" i="17"/>
  <c r="A963" i="17" s="1"/>
  <c r="A1250" i="17" s="1"/>
  <c r="A786" i="17"/>
  <c r="A1073" i="17" s="1"/>
  <c r="A1360" i="17" s="1"/>
  <c r="A626" i="13"/>
  <c r="A913" i="13" s="1"/>
  <c r="A686" i="17"/>
  <c r="A973" i="17" s="1"/>
  <c r="A1260" i="17" s="1"/>
  <c r="A816" i="17"/>
  <c r="A1103" i="17" s="1"/>
  <c r="A1390" i="17" s="1"/>
  <c r="A826" i="17"/>
  <c r="A1113" i="17" s="1"/>
  <c r="A1400" i="17" s="1"/>
  <c r="A806" i="17"/>
  <c r="A1093" i="17" s="1"/>
  <c r="A1380" i="17" s="1"/>
  <c r="A616" i="17"/>
  <c r="A903" i="17" s="1"/>
  <c r="A1190" i="17" s="1"/>
  <c r="A816" i="13"/>
  <c r="A1103" i="13" s="1"/>
  <c r="A656" i="13"/>
  <c r="A943" i="13" s="1"/>
  <c r="A806" i="13"/>
  <c r="A1093" i="13" s="1"/>
  <c r="A1160" i="13" l="1"/>
  <c r="A12" i="13"/>
  <c r="A299" i="13" s="1"/>
  <c r="A12" i="17"/>
  <c r="A299" i="17" s="1"/>
  <c r="A586" i="17" l="1"/>
  <c r="A873" i="17" s="1"/>
  <c r="A1160" i="17" s="1"/>
  <c r="A586" i="13"/>
  <c r="A873" i="13" s="1"/>
  <c r="C17" i="10" l="1"/>
  <c r="C17" i="12" s="1"/>
  <c r="C19" i="10" l="1"/>
  <c r="C19" i="12" s="1"/>
  <c r="C27" i="3"/>
  <c r="C27" i="9" l="1"/>
  <c r="C27" i="18"/>
  <c r="C139" i="9" l="1"/>
  <c r="C37" i="10" s="1"/>
  <c r="C289" i="4" l="1"/>
  <c r="C290" i="4"/>
  <c r="C290" i="13" s="1"/>
  <c r="C291" i="4"/>
  <c r="C291" i="13" s="1"/>
  <c r="C292" i="4" l="1"/>
  <c r="C292" i="13" s="1"/>
  <c r="C17" i="15"/>
  <c r="C289" i="13"/>
  <c r="C290" i="17" l="1"/>
  <c r="C291" i="17"/>
  <c r="C292" i="17"/>
  <c r="C289" i="17"/>
  <c r="C23" i="2" l="1"/>
  <c r="C12" i="19" s="1"/>
  <c r="C18" i="2" l="1"/>
  <c r="C24" i="2" s="1"/>
  <c r="C22" i="10" l="1"/>
  <c r="C22" i="12" s="1"/>
  <c r="C30" i="3"/>
  <c r="C30" i="9" l="1"/>
  <c r="C30" i="18"/>
  <c r="C12" i="3" l="1"/>
  <c r="C12" i="10"/>
  <c r="C12" i="12" s="1"/>
  <c r="C12" i="18" l="1"/>
  <c r="C12" i="9"/>
  <c r="C124" i="9" s="1"/>
  <c r="C30" i="10" s="1"/>
  <c r="C26" i="3" l="1"/>
  <c r="C18" i="10"/>
  <c r="C18" i="12" s="1"/>
  <c r="C26" i="18" l="1"/>
  <c r="C26" i="9"/>
  <c r="C29" i="3" l="1"/>
  <c r="C21" i="10"/>
  <c r="C21" i="12" s="1"/>
  <c r="C28" i="3"/>
  <c r="C20" i="10" l="1"/>
  <c r="C20" i="12" s="1"/>
  <c r="C29" i="9"/>
  <c r="C29" i="18"/>
  <c r="C28" i="9"/>
  <c r="C28" i="18"/>
  <c r="C13" i="10" l="1"/>
  <c r="C13" i="3"/>
  <c r="C13" i="18" l="1"/>
  <c r="C13" i="9"/>
  <c r="C13" i="12"/>
  <c r="C15" i="3" l="1"/>
  <c r="C14" i="3"/>
  <c r="C14" i="10"/>
  <c r="C14" i="12" l="1"/>
  <c r="C14" i="9"/>
  <c r="C14" i="18"/>
  <c r="C15" i="9"/>
  <c r="C15" i="18"/>
  <c r="C15" i="10" l="1"/>
  <c r="C15" i="12" s="1"/>
  <c r="C17" i="3"/>
  <c r="C16" i="3"/>
  <c r="C16" i="18" l="1"/>
  <c r="C16" i="9"/>
  <c r="C17" i="18"/>
  <c r="C17" i="9"/>
  <c r="C25" i="3" l="1"/>
  <c r="C32" i="3" l="1"/>
  <c r="C33" i="3"/>
  <c r="C25" i="9"/>
  <c r="C25" i="18"/>
  <c r="C33" i="9" l="1"/>
  <c r="C33" i="18"/>
  <c r="C32" i="18"/>
  <c r="C32" i="9"/>
  <c r="C23" i="10" l="1"/>
  <c r="C23" i="12" s="1"/>
  <c r="C31" i="3"/>
  <c r="C31" i="18" l="1"/>
  <c r="C31" i="9"/>
  <c r="C284" i="4" l="1"/>
  <c r="C16" i="15" l="1"/>
  <c r="C16" i="16" s="1"/>
  <c r="C284" i="13"/>
  <c r="C284" i="17" s="1"/>
  <c r="C286" i="4" l="1"/>
  <c r="C285" i="4"/>
  <c r="C286" i="13" l="1"/>
  <c r="C285" i="13"/>
  <c r="C14" i="15"/>
  <c r="C14" i="16" s="1"/>
  <c r="C285" i="17" l="1"/>
  <c r="C286" i="17"/>
  <c r="C287" i="4" l="1"/>
  <c r="C288" i="4"/>
  <c r="C288" i="13" l="1"/>
  <c r="C287" i="13"/>
  <c r="C15" i="15"/>
  <c r="C15" i="16" s="1"/>
  <c r="C287" i="17" l="1"/>
  <c r="C288" i="17"/>
  <c r="C46" i="21" l="1"/>
  <c r="C45" i="21"/>
  <c r="C43" i="21"/>
  <c r="C42" i="21"/>
  <c r="C47" i="21"/>
  <c r="C44" i="21" l="1"/>
  <c r="C176" i="2"/>
  <c r="C48" i="21" l="1"/>
  <c r="C22" i="21" l="1"/>
  <c r="C21" i="21"/>
  <c r="C20" i="21" l="1"/>
  <c r="C19" i="21" l="1"/>
  <c r="C23" i="21"/>
  <c r="C89" i="4" l="1"/>
  <c r="C89" i="13" s="1"/>
  <c r="C148" i="4"/>
  <c r="C148" i="13" s="1"/>
  <c r="C167" i="4"/>
  <c r="C167" i="13" s="1"/>
  <c r="C160" i="4"/>
  <c r="C160" i="13" s="1"/>
  <c r="C183" i="4"/>
  <c r="C183" i="13" s="1"/>
  <c r="C237" i="4"/>
  <c r="C237" i="13" s="1"/>
  <c r="C40" i="4"/>
  <c r="C40" i="13" s="1"/>
  <c r="C61" i="4"/>
  <c r="C61" i="13" s="1"/>
  <c r="C111" i="4"/>
  <c r="C111" i="13" s="1"/>
  <c r="C48" i="4"/>
  <c r="C48" i="13" s="1"/>
  <c r="C150" i="4"/>
  <c r="C150" i="13" s="1"/>
  <c r="C170" i="4"/>
  <c r="C170" i="13" s="1"/>
  <c r="C118" i="4"/>
  <c r="C118" i="13" s="1"/>
  <c r="C30" i="4"/>
  <c r="C30" i="13" s="1"/>
  <c r="C50" i="4"/>
  <c r="C50" i="13" s="1"/>
  <c r="C13" i="4"/>
  <c r="C13" i="13" s="1"/>
  <c r="C108" i="4"/>
  <c r="C108" i="13" s="1"/>
  <c r="C34" i="4"/>
  <c r="C34" i="13" s="1"/>
  <c r="C104" i="4"/>
  <c r="C104" i="13" s="1"/>
  <c r="C259" i="4"/>
  <c r="C259" i="13" s="1"/>
  <c r="C70" i="4"/>
  <c r="C70" i="13" s="1"/>
  <c r="C101" i="4"/>
  <c r="C101" i="13" s="1"/>
  <c r="C143" i="4"/>
  <c r="C143" i="13" s="1"/>
  <c r="C146" i="4"/>
  <c r="C146" i="13" s="1"/>
  <c r="C129" i="4"/>
  <c r="C129" i="13" s="1"/>
  <c r="C188" i="4"/>
  <c r="C188" i="13" s="1"/>
  <c r="C62" i="4"/>
  <c r="C62" i="13" s="1"/>
  <c r="C260" i="4"/>
  <c r="C260" i="13" s="1"/>
  <c r="C193" i="4"/>
  <c r="C193" i="13" s="1"/>
  <c r="C199" i="4"/>
  <c r="C199" i="13" s="1"/>
  <c r="C95" i="4"/>
  <c r="C95" i="13" s="1"/>
  <c r="C238" i="4"/>
  <c r="C238" i="13" s="1"/>
  <c r="C87" i="4"/>
  <c r="C87" i="13" s="1"/>
  <c r="C215" i="4"/>
  <c r="C215" i="13" s="1"/>
  <c r="C223" i="4"/>
  <c r="C223" i="13" s="1"/>
  <c r="C33" i="4"/>
  <c r="C33" i="13" s="1"/>
  <c r="C177" i="4"/>
  <c r="C177" i="13" s="1"/>
  <c r="C55" i="4"/>
  <c r="C55" i="13" s="1"/>
  <c r="C184" i="4"/>
  <c r="C184" i="13" s="1"/>
  <c r="C31" i="4"/>
  <c r="C31" i="13" s="1"/>
  <c r="C38" i="4"/>
  <c r="C38" i="13" s="1"/>
  <c r="C241" i="4"/>
  <c r="C241" i="13" s="1"/>
  <c r="C153" i="4"/>
  <c r="C153" i="13" s="1"/>
  <c r="C85" i="4"/>
  <c r="C85" i="13" s="1"/>
  <c r="C112" i="4"/>
  <c r="C112" i="13" s="1"/>
  <c r="C225" i="4"/>
  <c r="C225" i="13" s="1"/>
  <c r="C37" i="4"/>
  <c r="C37" i="13" s="1"/>
  <c r="C176" i="4"/>
  <c r="C176" i="13" s="1"/>
  <c r="C157" i="4"/>
  <c r="C157" i="13" s="1"/>
  <c r="C15" i="4"/>
  <c r="C15" i="13" s="1"/>
  <c r="C262" i="4"/>
  <c r="C262" i="13" s="1"/>
  <c r="C128" i="4"/>
  <c r="C128" i="13" s="1"/>
  <c r="C107" i="4"/>
  <c r="C107" i="13" s="1"/>
  <c r="C206" i="4"/>
  <c r="C206" i="13" s="1"/>
  <c r="C226" i="4"/>
  <c r="C226" i="13" s="1"/>
  <c r="C216" i="4"/>
  <c r="C216" i="13" s="1"/>
  <c r="C266" i="4"/>
  <c r="C266" i="13" s="1"/>
  <c r="C231" i="4"/>
  <c r="C231" i="13" s="1"/>
  <c r="C272" i="4"/>
  <c r="C272" i="13" s="1"/>
  <c r="C264" i="4"/>
  <c r="C264" i="13" s="1"/>
  <c r="C181" i="4"/>
  <c r="C181" i="13" s="1"/>
  <c r="C242" i="4"/>
  <c r="C242" i="13" s="1"/>
  <c r="C254" i="4"/>
  <c r="C254" i="13" s="1"/>
  <c r="C213" i="4"/>
  <c r="C213" i="13" s="1"/>
  <c r="C96" i="4"/>
  <c r="C96" i="13" s="1"/>
  <c r="C132" i="4"/>
  <c r="C132" i="13" s="1"/>
  <c r="C97" i="4"/>
  <c r="C97" i="13" s="1"/>
  <c r="C78" i="4"/>
  <c r="C78" i="13" s="1"/>
  <c r="C152" i="4"/>
  <c r="C152" i="13" s="1"/>
  <c r="C208" i="4"/>
  <c r="C208" i="13" s="1"/>
  <c r="C93" i="4"/>
  <c r="C93" i="13" s="1"/>
  <c r="C79" i="4"/>
  <c r="C79" i="13" s="1"/>
  <c r="C218" i="4"/>
  <c r="C218" i="13" s="1"/>
  <c r="C209" i="4"/>
  <c r="C209" i="13" s="1"/>
  <c r="C182" i="4"/>
  <c r="C182" i="13" s="1"/>
  <c r="C194" i="4"/>
  <c r="C194" i="13" s="1"/>
  <c r="C86" i="4"/>
  <c r="C86" i="13" s="1"/>
  <c r="C261" i="4"/>
  <c r="C261" i="13" s="1"/>
  <c r="C56" i="4"/>
  <c r="C56" i="13" s="1"/>
  <c r="C155" i="4"/>
  <c r="C155" i="13" s="1"/>
  <c r="C171" i="4"/>
  <c r="C171" i="13" s="1"/>
  <c r="C145" i="4"/>
  <c r="C145" i="13" s="1"/>
  <c r="C161" i="4"/>
  <c r="C161" i="13" s="1"/>
  <c r="C83" i="4"/>
  <c r="C83" i="13" s="1"/>
  <c r="C1231" i="13" s="1"/>
  <c r="C229" i="4"/>
  <c r="C229" i="13" s="1"/>
  <c r="C249" i="4"/>
  <c r="C249" i="13" s="1"/>
  <c r="C275" i="4"/>
  <c r="C275" i="13" s="1"/>
  <c r="C263" i="4"/>
  <c r="C263" i="13" s="1"/>
  <c r="C253" i="4"/>
  <c r="C253" i="13" s="1"/>
  <c r="C47" i="4"/>
  <c r="C47" i="13" s="1"/>
  <c r="C212" i="4"/>
  <c r="C212" i="13" s="1"/>
  <c r="C154" i="4"/>
  <c r="C154" i="13" s="1"/>
  <c r="C273" i="4"/>
  <c r="C273" i="13" s="1"/>
  <c r="C173" i="4"/>
  <c r="C173" i="13" s="1"/>
  <c r="C109" i="4"/>
  <c r="C109" i="13" s="1"/>
  <c r="C240" i="4"/>
  <c r="C240" i="13" s="1"/>
  <c r="C243" i="4"/>
  <c r="C243" i="13" s="1"/>
  <c r="C54" i="4"/>
  <c r="C54" i="13" s="1"/>
  <c r="C124" i="4"/>
  <c r="C124" i="13" s="1"/>
  <c r="C92" i="4"/>
  <c r="C92" i="13" s="1"/>
  <c r="C140" i="4"/>
  <c r="C140" i="13" s="1"/>
  <c r="C174" i="4"/>
  <c r="C174" i="13" s="1"/>
  <c r="C185" i="4"/>
  <c r="C185" i="13" s="1"/>
  <c r="C139" i="4"/>
  <c r="C139" i="13" s="1"/>
  <c r="C122" i="4"/>
  <c r="C122" i="13" s="1"/>
  <c r="C127" i="4"/>
  <c r="C127" i="13" s="1"/>
  <c r="C81" i="4"/>
  <c r="C81" i="13" s="1"/>
  <c r="C12" i="4"/>
  <c r="C190" i="4"/>
  <c r="C190" i="13" s="1"/>
  <c r="C64" i="4"/>
  <c r="C64" i="13" s="1"/>
  <c r="C121" i="4"/>
  <c r="C121" i="13" s="1"/>
  <c r="C219" i="4"/>
  <c r="C219" i="13" s="1"/>
  <c r="C162" i="4"/>
  <c r="C162" i="13" s="1"/>
  <c r="C90" i="4"/>
  <c r="C90" i="13" s="1"/>
  <c r="C189" i="4"/>
  <c r="C189" i="13" s="1"/>
  <c r="C134" i="4"/>
  <c r="C134" i="13" s="1"/>
  <c r="C137" i="4"/>
  <c r="C137" i="13" s="1"/>
  <c r="C20" i="4"/>
  <c r="C20" i="13" s="1"/>
  <c r="C227" i="4"/>
  <c r="C227" i="13" s="1"/>
  <c r="C39" i="4"/>
  <c r="C39" i="13" s="1"/>
  <c r="C106" i="4"/>
  <c r="C106" i="13" s="1"/>
  <c r="C130" i="4"/>
  <c r="C130" i="13" s="1"/>
  <c r="C192" i="4"/>
  <c r="C192" i="13" s="1"/>
  <c r="C201" i="4"/>
  <c r="C201" i="13" s="1"/>
  <c r="C248" i="4"/>
  <c r="C248" i="13" s="1"/>
  <c r="C32" i="4"/>
  <c r="C32" i="13" s="1"/>
  <c r="C246" i="4"/>
  <c r="C246" i="13" s="1"/>
  <c r="C252" i="4"/>
  <c r="C252" i="13" s="1"/>
  <c r="C114" i="4"/>
  <c r="C114" i="13" s="1"/>
  <c r="C214" i="4"/>
  <c r="C214" i="13" s="1"/>
  <c r="C43" i="4"/>
  <c r="C43" i="13" s="1"/>
  <c r="C77" i="4"/>
  <c r="C77" i="13" s="1"/>
  <c r="C91" i="4"/>
  <c r="C91" i="13" s="1"/>
  <c r="C25" i="4"/>
  <c r="C25" i="13" s="1"/>
  <c r="C156" i="4"/>
  <c r="C156" i="13" s="1"/>
  <c r="C151" i="4"/>
  <c r="C151" i="13" s="1"/>
  <c r="C169" i="4"/>
  <c r="C169" i="13" s="1"/>
  <c r="C255" i="4"/>
  <c r="C255" i="13" s="1"/>
  <c r="C100" i="4"/>
  <c r="C100" i="13" s="1"/>
  <c r="C163" i="4"/>
  <c r="C163" i="13" s="1"/>
  <c r="C21" i="4"/>
  <c r="C21" i="13" s="1"/>
  <c r="C17" i="4"/>
  <c r="C17" i="13" s="1"/>
  <c r="C133" i="4"/>
  <c r="C133" i="13" s="1"/>
  <c r="C113" i="4"/>
  <c r="C113" i="13" s="1"/>
  <c r="C75" i="4"/>
  <c r="C75" i="13" s="1"/>
  <c r="C125" i="4"/>
  <c r="C125" i="13" s="1"/>
  <c r="C178" i="4"/>
  <c r="C178" i="13" s="1"/>
  <c r="C233" i="4"/>
  <c r="C233" i="13" s="1"/>
  <c r="C165" i="4"/>
  <c r="C165" i="13" s="1"/>
  <c r="C116" i="4"/>
  <c r="C116" i="13" s="1"/>
  <c r="C24" i="4"/>
  <c r="C24" i="13" s="1"/>
  <c r="C103" i="4"/>
  <c r="C103" i="13" s="1"/>
  <c r="C211" i="4"/>
  <c r="C211" i="13" s="1"/>
  <c r="C84" i="4"/>
  <c r="C84" i="13" s="1"/>
  <c r="C234" i="4"/>
  <c r="C234" i="13" s="1"/>
  <c r="C207" i="4"/>
  <c r="C207" i="13" s="1"/>
  <c r="C94" i="4"/>
  <c r="C94" i="13" s="1"/>
  <c r="C166" i="4"/>
  <c r="C166" i="13" s="1"/>
  <c r="C74" i="4"/>
  <c r="C74" i="13" s="1"/>
  <c r="C73" i="4"/>
  <c r="C73" i="13" s="1"/>
  <c r="C172" i="4"/>
  <c r="C172" i="13" s="1"/>
  <c r="C196" i="4"/>
  <c r="C196" i="13" s="1"/>
  <c r="C136" i="4"/>
  <c r="C136" i="13" s="1"/>
  <c r="C265" i="4"/>
  <c r="C265" i="13" s="1"/>
  <c r="C35" i="4"/>
  <c r="C35" i="13" s="1"/>
  <c r="C45" i="4"/>
  <c r="C45" i="13" s="1"/>
  <c r="C150" i="2"/>
  <c r="C112" i="2" s="1"/>
  <c r="C80" i="4"/>
  <c r="C80" i="13" s="1"/>
  <c r="C142" i="4"/>
  <c r="C142" i="13" s="1"/>
  <c r="C270" i="4"/>
  <c r="C270" i="13" s="1"/>
  <c r="C131" i="4"/>
  <c r="C131" i="13" s="1"/>
  <c r="C245" i="4"/>
  <c r="C245" i="13" s="1"/>
  <c r="C244" i="4"/>
  <c r="C244" i="13" s="1"/>
  <c r="C274" i="4"/>
  <c r="C274" i="13" s="1"/>
  <c r="C71" i="4"/>
  <c r="C71" i="13" s="1"/>
  <c r="C186" i="4"/>
  <c r="C186" i="13" s="1"/>
  <c r="C126" i="4"/>
  <c r="C126" i="13" s="1"/>
  <c r="C66" i="4"/>
  <c r="C66" i="13" s="1"/>
  <c r="C68" i="4"/>
  <c r="C68" i="13" s="1"/>
  <c r="C63" i="4"/>
  <c r="C63" i="13" s="1"/>
  <c r="C105" i="4"/>
  <c r="C105" i="13" s="1"/>
  <c r="C57" i="4"/>
  <c r="C57" i="13" s="1"/>
  <c r="C28" i="4"/>
  <c r="C28" i="13" s="1"/>
  <c r="C58" i="4"/>
  <c r="C58" i="13" s="1"/>
  <c r="C65" i="4"/>
  <c r="C65" i="13" s="1"/>
  <c r="C195" i="4"/>
  <c r="C195" i="13" s="1"/>
  <c r="C135" i="4"/>
  <c r="C135" i="13" s="1"/>
  <c r="C267" i="4"/>
  <c r="C267" i="13" s="1"/>
  <c r="C232" i="4"/>
  <c r="C232" i="13" s="1"/>
  <c r="C123" i="4"/>
  <c r="C123" i="13" s="1"/>
  <c r="C175" i="4"/>
  <c r="C175" i="13" s="1"/>
  <c r="C36" i="4"/>
  <c r="C36" i="13" s="1"/>
  <c r="C76" i="4"/>
  <c r="C76" i="13" s="1"/>
  <c r="C138" i="4"/>
  <c r="C138" i="13" s="1"/>
  <c r="C198" i="4"/>
  <c r="C198" i="13" s="1"/>
  <c r="C228" i="4"/>
  <c r="C228" i="13" s="1"/>
  <c r="C27" i="4"/>
  <c r="C27" i="13" s="1"/>
  <c r="C250" i="4"/>
  <c r="C250" i="13" s="1"/>
  <c r="C19" i="4"/>
  <c r="C19" i="13" s="1"/>
  <c r="C141" i="4"/>
  <c r="C141" i="13" s="1"/>
  <c r="C224" i="4"/>
  <c r="C224" i="13" s="1"/>
  <c r="C236" i="4"/>
  <c r="C236" i="13" s="1"/>
  <c r="C204" i="4"/>
  <c r="C204" i="13" s="1"/>
  <c r="C88" i="4"/>
  <c r="C88" i="13" s="1"/>
  <c r="C158" i="4"/>
  <c r="C158" i="13" s="1"/>
  <c r="C271" i="4"/>
  <c r="C271" i="13" s="1"/>
  <c r="C276" i="4"/>
  <c r="C276" i="13" s="1"/>
  <c r="C144" i="4"/>
  <c r="C144" i="13" s="1"/>
  <c r="C269" i="4"/>
  <c r="C269" i="13" s="1"/>
  <c r="C239" i="4"/>
  <c r="C239" i="13" s="1"/>
  <c r="C117" i="4"/>
  <c r="C117" i="13" s="1"/>
  <c r="C69" i="4"/>
  <c r="C69" i="13" s="1"/>
  <c r="C41" i="4"/>
  <c r="C41" i="13" s="1"/>
  <c r="C14" i="4"/>
  <c r="C14" i="13" s="1"/>
  <c r="C53" i="4"/>
  <c r="C53" i="13" s="1"/>
  <c r="C46" i="4"/>
  <c r="C46" i="13" s="1"/>
  <c r="C168" i="4"/>
  <c r="C168" i="13" s="1"/>
  <c r="C110" i="4"/>
  <c r="C110" i="13" s="1"/>
  <c r="C18" i="4"/>
  <c r="C18" i="13" s="1"/>
  <c r="C29" i="4"/>
  <c r="C29" i="13" s="1"/>
  <c r="C59" i="4"/>
  <c r="C59" i="13" s="1"/>
  <c r="C42" i="4"/>
  <c r="C42" i="13" s="1"/>
  <c r="C147" i="4"/>
  <c r="C147" i="13" s="1"/>
  <c r="C98" i="4"/>
  <c r="C98" i="13" s="1"/>
  <c r="C191" i="4"/>
  <c r="C191" i="13" s="1"/>
  <c r="C197" i="4"/>
  <c r="C197" i="13" s="1"/>
  <c r="C202" i="4"/>
  <c r="C202" i="13" s="1"/>
  <c r="C164" i="4"/>
  <c r="C164" i="13" s="1"/>
  <c r="C23" i="4"/>
  <c r="C23" i="13" s="1"/>
  <c r="C120" i="4"/>
  <c r="C120" i="13" s="1"/>
  <c r="C200" i="4"/>
  <c r="C200" i="13" s="1"/>
  <c r="C159" i="4"/>
  <c r="C159" i="13" s="1"/>
  <c r="C230" i="4"/>
  <c r="C230" i="13" s="1"/>
  <c r="C72" i="4"/>
  <c r="C72" i="13" s="1"/>
  <c r="C119" i="4"/>
  <c r="C119" i="13" s="1"/>
  <c r="C44" i="4"/>
  <c r="C44" i="13" s="1"/>
  <c r="C251" i="4"/>
  <c r="C251" i="13" s="1"/>
  <c r="C49" i="4"/>
  <c r="C49" i="13" s="1"/>
  <c r="C258" i="4"/>
  <c r="C258" i="13" s="1"/>
  <c r="C256" i="4"/>
  <c r="C256" i="13" s="1"/>
  <c r="C257" i="4"/>
  <c r="C257" i="13" s="1"/>
  <c r="C187" i="4"/>
  <c r="C187" i="13" s="1"/>
  <c r="C217" i="4"/>
  <c r="C217" i="13" s="1"/>
  <c r="C205" i="4"/>
  <c r="C205" i="13" s="1"/>
  <c r="C235" i="4"/>
  <c r="C235" i="13" s="1"/>
  <c r="C210" i="4"/>
  <c r="C210" i="13" s="1"/>
  <c r="C102" i="4"/>
  <c r="C102" i="13" s="1"/>
  <c r="C51" i="4"/>
  <c r="C51" i="13" s="1"/>
  <c r="C26" i="4"/>
  <c r="C26" i="13" s="1"/>
  <c r="C115" i="4"/>
  <c r="C115" i="13" s="1"/>
  <c r="C22" i="4"/>
  <c r="C22" i="13" s="1"/>
  <c r="C16" i="4"/>
  <c r="C16" i="13" s="1"/>
  <c r="C268" i="4"/>
  <c r="C268" i="13" s="1"/>
  <c r="C60" i="4"/>
  <c r="C60" i="13" s="1"/>
  <c r="C221" i="4"/>
  <c r="C221" i="13" s="1"/>
  <c r="C203" i="4"/>
  <c r="C203" i="13" s="1"/>
  <c r="C99" i="4"/>
  <c r="C99" i="13" s="1"/>
  <c r="C220" i="4"/>
  <c r="C220" i="13" s="1"/>
  <c r="C67" i="4"/>
  <c r="C67" i="13" s="1"/>
  <c r="C180" i="4"/>
  <c r="C180" i="13" s="1"/>
  <c r="C149" i="4"/>
  <c r="C149" i="13" s="1"/>
  <c r="C52" i="4"/>
  <c r="C52" i="13" s="1"/>
  <c r="C247" i="4"/>
  <c r="C247" i="13" s="1"/>
  <c r="C222" i="4"/>
  <c r="C222" i="13" s="1"/>
  <c r="C82" i="4"/>
  <c r="C82" i="13" s="1"/>
  <c r="C179" i="4"/>
  <c r="C179" i="13" s="1"/>
  <c r="C18" i="21"/>
  <c r="C164" i="2"/>
  <c r="C138" i="2" l="1"/>
  <c r="C91" i="2" s="1"/>
  <c r="C24" i="21"/>
  <c r="C12" i="15"/>
  <c r="C12" i="13"/>
  <c r="C214" i="17" l="1"/>
  <c r="C35" i="17"/>
  <c r="C184" i="17"/>
  <c r="C124" i="17"/>
  <c r="C64" i="17"/>
  <c r="C38" i="17"/>
  <c r="C203" i="17"/>
  <c r="C250" i="17"/>
  <c r="C270" i="17"/>
  <c r="C232" i="17"/>
  <c r="C178" i="17"/>
  <c r="C143" i="17"/>
  <c r="C21" i="17"/>
  <c r="C235" i="17"/>
  <c r="C154" i="17"/>
  <c r="C98" i="17"/>
  <c r="C80" i="17"/>
  <c r="C218" i="17"/>
  <c r="C48" i="17"/>
  <c r="C52" i="17"/>
  <c r="C213" i="17"/>
  <c r="C180" i="17"/>
  <c r="C50" i="17"/>
  <c r="C258" i="17"/>
  <c r="C242" i="17"/>
  <c r="C29" i="17"/>
  <c r="C265" i="17"/>
  <c r="C73" i="17"/>
  <c r="C130" i="17"/>
  <c r="C209" i="17"/>
  <c r="C197" i="17"/>
  <c r="C123" i="17"/>
  <c r="C206" i="17"/>
  <c r="C244" i="17"/>
  <c r="C103" i="17"/>
  <c r="C168" i="17"/>
  <c r="C87" i="17"/>
  <c r="C189" i="17"/>
  <c r="C156" i="17"/>
  <c r="C85" i="17"/>
  <c r="C230" i="17"/>
  <c r="C170" i="17"/>
  <c r="C259" i="17"/>
  <c r="C55" i="17"/>
  <c r="C198" i="17"/>
  <c r="C25" i="17"/>
  <c r="C185" i="17"/>
  <c r="C113" i="17"/>
  <c r="C33" i="17"/>
  <c r="C61" i="17"/>
  <c r="C199" i="17"/>
  <c r="C46" i="17"/>
  <c r="C162" i="17"/>
  <c r="C252" i="17"/>
  <c r="C191" i="17"/>
  <c r="C16" i="17"/>
  <c r="C59" i="17"/>
  <c r="C109" i="17"/>
  <c r="C94" i="17"/>
  <c r="C182" i="17"/>
  <c r="C20" i="17"/>
  <c r="C107" i="17"/>
  <c r="C167" i="17"/>
  <c r="C253" i="17"/>
  <c r="C95" i="17"/>
  <c r="C116" i="17"/>
  <c r="C234" i="17"/>
  <c r="C160" i="17"/>
  <c r="C195" i="17"/>
  <c r="C272" i="17"/>
  <c r="C126" i="17"/>
  <c r="C76" i="17"/>
  <c r="C129" i="17"/>
  <c r="C30" i="17"/>
  <c r="C171" i="17"/>
  <c r="C37" i="17"/>
  <c r="C268" i="17"/>
  <c r="C193" i="17"/>
  <c r="C84" i="17"/>
  <c r="C77" i="17"/>
  <c r="C255" i="17"/>
  <c r="C41" i="17"/>
  <c r="C190" i="17"/>
  <c r="C275" i="17"/>
  <c r="C226" i="17"/>
  <c r="C96" i="17"/>
  <c r="C112" i="17"/>
  <c r="C105" i="17"/>
  <c r="C276" i="17"/>
  <c r="C240" i="17"/>
  <c r="C243" i="17"/>
  <c r="C261" i="17"/>
  <c r="C121" i="17"/>
  <c r="C92" i="17"/>
  <c r="C132" i="17"/>
  <c r="C256" i="17"/>
  <c r="C91" i="17"/>
  <c r="C43" i="17"/>
  <c r="C122" i="17"/>
  <c r="C81" i="17"/>
  <c r="C237" i="17"/>
  <c r="C201" i="17"/>
  <c r="C223" i="17"/>
  <c r="C111" i="17"/>
  <c r="C23" i="17"/>
  <c r="C155" i="17"/>
  <c r="C119" i="17"/>
  <c r="C42" i="17"/>
  <c r="C207" i="17"/>
  <c r="C266" i="17"/>
  <c r="C147" i="17"/>
  <c r="C86" i="17"/>
  <c r="C254" i="17"/>
  <c r="C238" i="17"/>
  <c r="C32" i="17"/>
  <c r="C222" i="17"/>
  <c r="C179" i="17"/>
  <c r="C169" i="17"/>
  <c r="C225" i="17"/>
  <c r="C78" i="17"/>
  <c r="C239" i="17"/>
  <c r="C181" i="17"/>
  <c r="C248" i="17"/>
  <c r="C93" i="17"/>
  <c r="C74" i="17"/>
  <c r="C217" i="17"/>
  <c r="C72" i="17"/>
  <c r="C12" i="17"/>
  <c r="C56" i="17"/>
  <c r="C260" i="17"/>
  <c r="C17" i="17"/>
  <c r="C99" i="17"/>
  <c r="C188" i="17"/>
  <c r="C19" i="17"/>
  <c r="C104" i="17"/>
  <c r="C236" i="17"/>
  <c r="C200" i="17"/>
  <c r="C173" i="17"/>
  <c r="C251" i="17"/>
  <c r="C257" i="17"/>
  <c r="C148" i="17"/>
  <c r="C69" i="17"/>
  <c r="C145" i="17"/>
  <c r="C141" i="17"/>
  <c r="C70" i="17"/>
  <c r="C216" i="17"/>
  <c r="C71" i="17"/>
  <c r="C137" i="17"/>
  <c r="C49" i="17"/>
  <c r="C131" i="17"/>
  <c r="C192" i="17"/>
  <c r="C229" i="17"/>
  <c r="C144" i="17"/>
  <c r="C146" i="17"/>
  <c r="C135" i="17"/>
  <c r="C133" i="17"/>
  <c r="C208" i="17"/>
  <c r="C263" i="17"/>
  <c r="C175" i="17"/>
  <c r="C27" i="17"/>
  <c r="C215" i="17"/>
  <c r="C34" i="17"/>
  <c r="C186" i="17"/>
  <c r="C28" i="17"/>
  <c r="C128" i="17"/>
  <c r="C127" i="17"/>
  <c r="C231" i="17"/>
  <c r="C139" i="17"/>
  <c r="C26" i="17"/>
  <c r="C262" i="17"/>
  <c r="C177" i="17"/>
  <c r="C152" i="17"/>
  <c r="C75" i="17"/>
  <c r="C174" i="17"/>
  <c r="C219" i="17"/>
  <c r="C274" i="17"/>
  <c r="C136" i="17"/>
  <c r="C82" i="17"/>
  <c r="C65" i="17"/>
  <c r="C164" i="17"/>
  <c r="C110" i="17"/>
  <c r="C271" i="17"/>
  <c r="C187" i="17"/>
  <c r="C60" i="17"/>
  <c r="C172" i="17"/>
  <c r="C102" i="17"/>
  <c r="C117" i="17"/>
  <c r="C273" i="17"/>
  <c r="C210" i="17"/>
  <c r="C202" i="17"/>
  <c r="C205" i="17"/>
  <c r="C100" i="17"/>
  <c r="C221" i="17"/>
  <c r="C47" i="17"/>
  <c r="C264" i="17"/>
  <c r="C54" i="17"/>
  <c r="C212" i="17"/>
  <c r="C13" i="17"/>
  <c r="C118" i="17"/>
  <c r="C24" i="17"/>
  <c r="C233" i="17"/>
  <c r="C183" i="17"/>
  <c r="C149" i="17"/>
  <c r="C66" i="17"/>
  <c r="C14" i="17"/>
  <c r="C269" i="17"/>
  <c r="C153" i="17"/>
  <c r="C151" i="17"/>
  <c r="C228" i="17"/>
  <c r="C125" i="17"/>
  <c r="C134" i="17"/>
  <c r="C166" i="17"/>
  <c r="C142" i="17"/>
  <c r="C159" i="17"/>
  <c r="C106" i="17"/>
  <c r="C246" i="17"/>
  <c r="C224" i="17"/>
  <c r="C165" i="17"/>
  <c r="C158" i="17"/>
  <c r="C196" i="17"/>
  <c r="C211" i="17"/>
  <c r="C31" i="17"/>
  <c r="C114" i="17"/>
  <c r="C62" i="17"/>
  <c r="C22" i="17"/>
  <c r="C67" i="17"/>
  <c r="C245" i="17"/>
  <c r="C51" i="17"/>
  <c r="C97" i="17"/>
  <c r="C39" i="17"/>
  <c r="C120" i="17"/>
  <c r="C15" i="17"/>
  <c r="C57" i="17"/>
  <c r="C36" i="17"/>
  <c r="C249" i="17"/>
  <c r="C18" i="17"/>
  <c r="C150" i="17"/>
  <c r="C88" i="17"/>
  <c r="C83" i="17"/>
  <c r="C1231" i="17" s="1"/>
  <c r="C194" i="17"/>
  <c r="C89" i="17"/>
  <c r="C101" i="17"/>
  <c r="C44" i="17"/>
  <c r="C58" i="17"/>
  <c r="C40" i="17"/>
  <c r="C157" i="17"/>
  <c r="C241" i="17"/>
  <c r="C227" i="17"/>
  <c r="C247" i="17"/>
  <c r="C140" i="17"/>
  <c r="C138" i="17"/>
  <c r="C161" i="17"/>
  <c r="C163" i="17"/>
  <c r="C68" i="17"/>
  <c r="C63" i="17"/>
  <c r="C267" i="17"/>
  <c r="C79" i="17"/>
  <c r="C204" i="17"/>
  <c r="C53" i="17"/>
  <c r="C115" i="17"/>
  <c r="C45" i="17"/>
  <c r="C90" i="17"/>
  <c r="C176" i="17"/>
  <c r="C108" i="17"/>
  <c r="C220" i="17"/>
  <c r="C12" i="16"/>
  <c r="C53" i="2" l="1"/>
  <c r="C18" i="19" s="1"/>
  <c r="C103" i="2" l="1"/>
  <c r="C19" i="19" s="1"/>
  <c r="C20" i="19" s="1"/>
  <c r="C26" i="19" s="1"/>
  <c r="C62" i="20" s="1"/>
  <c r="C32" i="20"/>
  <c r="C281" i="4" l="1"/>
  <c r="C281" i="13" s="1"/>
  <c r="C280" i="4"/>
  <c r="C280" i="13" s="1"/>
  <c r="C279" i="4"/>
  <c r="C279" i="13" s="1"/>
  <c r="C277" i="4"/>
  <c r="C282" i="4"/>
  <c r="C282" i="13" s="1"/>
  <c r="C283" i="4"/>
  <c r="C283" i="13" s="1"/>
  <c r="C277" i="13"/>
  <c r="C278" i="4" l="1"/>
  <c r="C124" i="2"/>
  <c r="C21" i="3" l="1"/>
  <c r="C23" i="3"/>
  <c r="C23" i="18" s="1"/>
  <c r="C19" i="3"/>
  <c r="C20" i="3"/>
  <c r="C22" i="3"/>
  <c r="C22" i="18" s="1"/>
  <c r="C24" i="3"/>
  <c r="C23" i="9"/>
  <c r="C19" i="9"/>
  <c r="C19" i="18"/>
  <c r="C24" i="18"/>
  <c r="C18" i="3"/>
  <c r="C80" i="2"/>
  <c r="C16" i="10"/>
  <c r="C278" i="13"/>
  <c r="C57" i="9" a="1"/>
  <c r="C57" i="9" s="1"/>
  <c r="C293" i="4"/>
  <c r="C294" i="4" s="1"/>
  <c r="C52" i="18" a="1"/>
  <c r="C52" i="18" s="1"/>
  <c r="C60" i="18" a="1"/>
  <c r="C60" i="18" s="1"/>
  <c r="C42" i="9" a="1"/>
  <c r="C42" i="9" s="1"/>
  <c r="C46" i="9" a="1"/>
  <c r="C46" i="9" s="1"/>
  <c r="C44" i="18" a="1"/>
  <c r="C44" i="18" s="1"/>
  <c r="C57" i="18" a="1"/>
  <c r="C57" i="18" s="1"/>
  <c r="C47" i="9" a="1"/>
  <c r="C47" i="9" s="1"/>
  <c r="C54" i="9" a="1"/>
  <c r="C54" i="9" s="1"/>
  <c r="C54" i="18" a="1"/>
  <c r="C54" i="18" s="1"/>
  <c r="C40" i="9" a="1"/>
  <c r="C40" i="9" s="1"/>
  <c r="C51" i="9" a="1"/>
  <c r="C51" i="9" s="1"/>
  <c r="C45" i="18" a="1"/>
  <c r="C45" i="18" s="1"/>
  <c r="C51" i="18" a="1"/>
  <c r="C51" i="18" s="1"/>
  <c r="C50" i="9" a="1"/>
  <c r="C50" i="9" s="1"/>
  <c r="C48" i="18" a="1"/>
  <c r="C48" i="18" s="1"/>
  <c r="C60" i="9" a="1"/>
  <c r="C60" i="9" s="1"/>
  <c r="C47" i="18" a="1"/>
  <c r="C47" i="18" s="1"/>
  <c r="C55" i="9" a="1"/>
  <c r="C55" i="9" s="1"/>
  <c r="C43" i="9" a="1"/>
  <c r="C43" i="9" s="1"/>
  <c r="C41" i="18" a="1"/>
  <c r="C41" i="18" s="1"/>
  <c r="C43" i="18" a="1"/>
  <c r="C43" i="18" s="1"/>
  <c r="C61" i="18" a="1"/>
  <c r="C61" i="18" s="1"/>
  <c r="C49" i="18" a="1"/>
  <c r="C49" i="18" s="1"/>
  <c r="C55" i="18" a="1"/>
  <c r="C55" i="18" s="1"/>
  <c r="C59" i="9" a="1"/>
  <c r="C59" i="9" s="1"/>
  <c r="C13" i="15"/>
  <c r="C42" i="18" a="1"/>
  <c r="C42" i="18" s="1"/>
  <c r="C46" i="18" a="1"/>
  <c r="C46" i="18" s="1"/>
  <c r="C59" i="18" a="1"/>
  <c r="C59" i="18" s="1"/>
  <c r="C41" i="9" a="1"/>
  <c r="C41" i="9" s="1"/>
  <c r="C45" i="9" a="1"/>
  <c r="C45" i="9" s="1"/>
  <c r="C56" i="9" a="1"/>
  <c r="C56" i="9" s="1"/>
  <c r="C52" i="9" a="1"/>
  <c r="C52" i="9" s="1"/>
  <c r="C61" i="9" a="1"/>
  <c r="C61" i="9" s="1"/>
  <c r="C53" i="18" a="1"/>
  <c r="C53" i="18" s="1"/>
  <c r="C53" i="9" a="1"/>
  <c r="C53" i="9" s="1"/>
  <c r="C48" i="9" a="1"/>
  <c r="C48" i="9" s="1"/>
  <c r="C44" i="9" a="1"/>
  <c r="C44" i="9" s="1"/>
  <c r="C58" i="9" a="1"/>
  <c r="C58" i="9" s="1"/>
  <c r="C56" i="18" a="1"/>
  <c r="C56" i="18" s="1"/>
  <c r="C58" i="18" a="1"/>
  <c r="C58" i="18" s="1"/>
  <c r="C49" i="9" a="1"/>
  <c r="C49" i="9" s="1"/>
  <c r="C50" i="18" a="1"/>
  <c r="C50" i="18" s="1"/>
  <c r="C40" i="18" a="1"/>
  <c r="C40" i="18" s="1"/>
  <c r="C20" i="9" l="1"/>
  <c r="C20" i="18"/>
  <c r="C21" i="9"/>
  <c r="C21" i="18"/>
  <c r="C24" i="9"/>
  <c r="C22" i="9"/>
  <c r="C16" i="12"/>
  <c r="C24" i="12" s="1"/>
  <c r="C24" i="10"/>
  <c r="C25" i="10" s="1"/>
  <c r="C445" i="13" a="1"/>
  <c r="C445" i="13" s="1"/>
  <c r="C544" i="17" a="1"/>
  <c r="C544" i="17" s="1"/>
  <c r="C336" i="13" a="1"/>
  <c r="C336" i="13" s="1"/>
  <c r="C434" i="17" a="1"/>
  <c r="C434" i="17" s="1"/>
  <c r="C548" i="17" a="1"/>
  <c r="C548" i="17" s="1"/>
  <c r="C482" i="17" a="1"/>
  <c r="C482" i="17" s="1"/>
  <c r="C514" i="13" a="1"/>
  <c r="C514" i="13" s="1"/>
  <c r="C474" i="13" a="1"/>
  <c r="C474" i="13" s="1"/>
  <c r="C508" i="13" a="1"/>
  <c r="C508" i="13" s="1"/>
  <c r="C377" i="17" a="1"/>
  <c r="C377" i="17" s="1"/>
  <c r="C413" i="17" a="1"/>
  <c r="C413" i="17" s="1"/>
  <c r="C465" i="17" a="1"/>
  <c r="C465" i="17" s="1"/>
  <c r="C367" i="13" a="1"/>
  <c r="C367" i="13" s="1"/>
  <c r="C566" i="17" a="1"/>
  <c r="C566" i="17" s="1"/>
  <c r="C435" i="13" a="1"/>
  <c r="C435" i="13" s="1"/>
  <c r="C396" i="17" a="1"/>
  <c r="C396" i="17" s="1"/>
  <c r="C536" i="17" a="1"/>
  <c r="C536" i="17" s="1"/>
  <c r="C455" i="13" a="1"/>
  <c r="C455" i="13" s="1"/>
  <c r="C513" i="13" a="1"/>
  <c r="C513" i="13" s="1"/>
  <c r="C300" i="13" a="1"/>
  <c r="C300" i="13" s="1"/>
  <c r="C528" i="13" a="1"/>
  <c r="C528" i="13" s="1"/>
  <c r="C436" i="17" a="1"/>
  <c r="C436" i="17" s="1"/>
  <c r="C351" i="17" a="1"/>
  <c r="C351" i="17" s="1"/>
  <c r="C449" i="17" a="1"/>
  <c r="C449" i="17" s="1"/>
  <c r="C440" i="13" a="1"/>
  <c r="C440" i="13" s="1"/>
  <c r="C366" i="13" a="1"/>
  <c r="C366" i="13" s="1"/>
  <c r="C328" i="13" a="1"/>
  <c r="C328" i="13" s="1"/>
  <c r="C529" i="17" a="1"/>
  <c r="C529" i="17" s="1"/>
  <c r="C578" i="13" a="1"/>
  <c r="C578" i="13" s="1"/>
  <c r="C539" i="13" a="1"/>
  <c r="C539" i="13" s="1"/>
  <c r="C402" i="17" a="1"/>
  <c r="C402" i="17" s="1"/>
  <c r="C350" i="13" a="1"/>
  <c r="C350" i="13" s="1"/>
  <c r="C486" i="13" a="1"/>
  <c r="C486" i="13" s="1"/>
  <c r="C385" i="17" a="1"/>
  <c r="C385" i="17" s="1"/>
  <c r="C362" i="13" a="1"/>
  <c r="C362" i="13" s="1"/>
  <c r="C543" i="17" a="1"/>
  <c r="C543" i="17" s="1"/>
  <c r="C524" i="13" a="1"/>
  <c r="C524" i="13" s="1"/>
  <c r="C326" i="17" a="1"/>
  <c r="C326" i="17" s="1"/>
  <c r="C482" i="13" a="1"/>
  <c r="C482" i="13" s="1"/>
  <c r="C475" i="17" a="1"/>
  <c r="C475" i="17" s="1"/>
  <c r="C387" i="17" a="1"/>
  <c r="C387" i="17" s="1"/>
  <c r="C392" i="17" a="1"/>
  <c r="C392" i="17" s="1"/>
  <c r="C570" i="17" a="1"/>
  <c r="C570" i="17" s="1"/>
  <c r="C343" i="13" a="1"/>
  <c r="C343" i="13" s="1"/>
  <c r="C460" i="17" a="1"/>
  <c r="C460" i="17" s="1"/>
  <c r="C409" i="17" a="1"/>
  <c r="C409" i="17" s="1"/>
  <c r="C464" i="13" a="1"/>
  <c r="C464" i="13" s="1"/>
  <c r="C321" i="17" a="1"/>
  <c r="C321" i="17" s="1"/>
  <c r="C465" i="13" a="1"/>
  <c r="C465" i="13" s="1"/>
  <c r="C459" i="17" a="1"/>
  <c r="C459" i="17" s="1"/>
  <c r="C372" i="13" a="1"/>
  <c r="C372" i="13" s="1"/>
  <c r="C308" i="17" a="1"/>
  <c r="C308" i="17" s="1"/>
  <c r="C497" i="17" a="1"/>
  <c r="C497" i="17" s="1"/>
  <c r="C513" i="17" a="1"/>
  <c r="C513" i="17" s="1"/>
  <c r="C396" i="13" a="1"/>
  <c r="C396" i="13" s="1"/>
  <c r="C398" i="13" a="1"/>
  <c r="C398" i="13" s="1"/>
  <c r="C460" i="13" a="1"/>
  <c r="C460" i="13" s="1"/>
  <c r="C507" i="17" a="1"/>
  <c r="C507" i="17" s="1"/>
  <c r="C368" i="17" a="1"/>
  <c r="C368" i="17" s="1"/>
  <c r="C332" i="17" a="1"/>
  <c r="C332" i="17" s="1"/>
  <c r="C458" i="13" a="1"/>
  <c r="C458" i="13" s="1"/>
  <c r="C535" i="17" a="1"/>
  <c r="C535" i="17" s="1"/>
  <c r="C529" i="13" a="1"/>
  <c r="C529" i="13" s="1"/>
  <c r="C389" i="17" a="1"/>
  <c r="C389" i="17" s="1"/>
  <c r="C403" i="17" a="1"/>
  <c r="C403" i="17" s="1"/>
  <c r="C469" i="17" a="1"/>
  <c r="C469" i="17" s="1"/>
  <c r="C401" i="17" a="1"/>
  <c r="C401" i="17" s="1"/>
  <c r="C352" i="13" a="1"/>
  <c r="C352" i="13" s="1"/>
  <c r="C380" i="13" a="1"/>
  <c r="C380" i="13" s="1"/>
  <c r="C361" i="13" a="1"/>
  <c r="C361" i="13" s="1"/>
  <c r="C558" i="13" a="1"/>
  <c r="C558" i="13" s="1"/>
  <c r="C573" i="17" a="1"/>
  <c r="C573" i="17" s="1"/>
  <c r="C423" i="17" a="1"/>
  <c r="C423" i="17" s="1"/>
  <c r="C536" i="13" a="1"/>
  <c r="C536" i="13" s="1"/>
  <c r="C493" i="17" a="1"/>
  <c r="C493" i="17" s="1"/>
  <c r="C551" i="17" a="1"/>
  <c r="C551" i="17" s="1"/>
  <c r="C467" i="13" a="1"/>
  <c r="C467" i="13" s="1"/>
  <c r="C466" i="13" a="1"/>
  <c r="C466" i="13" s="1"/>
  <c r="C489" i="17" a="1"/>
  <c r="C489" i="17" s="1"/>
  <c r="C432" i="13" a="1"/>
  <c r="C432" i="13" s="1"/>
  <c r="C550" i="13" a="1"/>
  <c r="C550" i="13" s="1"/>
  <c r="C334" i="17" a="1"/>
  <c r="C334" i="17" s="1"/>
  <c r="C310" i="13" a="1"/>
  <c r="C310" i="13" s="1"/>
  <c r="C449" i="13" a="1"/>
  <c r="C449" i="13" s="1"/>
  <c r="C443" i="13" a="1"/>
  <c r="C443" i="13" s="1"/>
  <c r="C537" i="13" a="1"/>
  <c r="C537" i="13" s="1"/>
  <c r="C549" i="13" a="1"/>
  <c r="C549" i="13" s="1"/>
  <c r="C515" i="13" a="1"/>
  <c r="C515" i="13" s="1"/>
  <c r="C557" i="13" a="1"/>
  <c r="C557" i="13" s="1"/>
  <c r="C545" i="13" a="1"/>
  <c r="C545" i="13" s="1"/>
  <c r="C496" i="17" a="1"/>
  <c r="C496" i="17" s="1"/>
  <c r="C327" i="13" a="1"/>
  <c r="C327" i="13" s="1"/>
  <c r="C307" i="17" a="1"/>
  <c r="C307" i="17" s="1"/>
  <c r="C510" i="13" a="1"/>
  <c r="C510" i="13" s="1"/>
  <c r="C471" i="13" a="1"/>
  <c r="C471" i="13" s="1"/>
  <c r="C307" i="13" a="1"/>
  <c r="C307" i="13" s="1"/>
  <c r="C575" i="17" a="1"/>
  <c r="C575" i="17" s="1"/>
  <c r="C318" i="13" a="1"/>
  <c r="C318" i="13" s="1"/>
  <c r="C488" i="13" a="1"/>
  <c r="C488" i="13" s="1"/>
  <c r="C314" i="17" a="1"/>
  <c r="C314" i="17" s="1"/>
  <c r="C334" i="13" a="1"/>
  <c r="C334" i="13" s="1"/>
  <c r="C411" i="17" a="1"/>
  <c r="C411" i="17" s="1"/>
  <c r="C355" i="13" a="1"/>
  <c r="C355" i="13" s="1"/>
  <c r="C452" i="13" a="1"/>
  <c r="C452" i="13" s="1"/>
  <c r="C433" i="17" a="1"/>
  <c r="C433" i="17" s="1"/>
  <c r="C403" i="13" a="1"/>
  <c r="C403" i="13" s="1"/>
  <c r="C481" i="17" a="1"/>
  <c r="C481" i="17" s="1"/>
  <c r="C427" i="17" a="1"/>
  <c r="C427" i="17" s="1"/>
  <c r="C463" i="17" a="1"/>
  <c r="C463" i="17" s="1"/>
  <c r="C372" i="17" a="1"/>
  <c r="C372" i="17" s="1"/>
  <c r="C320" i="17" a="1"/>
  <c r="C320" i="17" s="1"/>
  <c r="C400" i="13" a="1"/>
  <c r="C400" i="13" s="1"/>
  <c r="C317" i="17" a="1"/>
  <c r="C317" i="17" s="1"/>
  <c r="C416" i="13" a="1"/>
  <c r="C416" i="13" s="1"/>
  <c r="C516" i="13" a="1"/>
  <c r="C516" i="13" s="1"/>
  <c r="C348" i="17" a="1"/>
  <c r="C348" i="17" s="1"/>
  <c r="C340" i="13" a="1"/>
  <c r="C340" i="13" s="1"/>
  <c r="C439" i="13" a="1"/>
  <c r="C439" i="13" s="1"/>
  <c r="C305" i="13" a="1"/>
  <c r="C305" i="13" s="1"/>
  <c r="C431" i="13" a="1"/>
  <c r="C431" i="13" s="1"/>
  <c r="C503" i="17" a="1"/>
  <c r="C503" i="17" s="1"/>
  <c r="C406" i="17" a="1"/>
  <c r="C406" i="17" s="1"/>
  <c r="C520" i="13" a="1"/>
  <c r="C520" i="13" s="1"/>
  <c r="C344" i="13" a="1"/>
  <c r="C344" i="13" s="1"/>
  <c r="C518" i="17" a="1"/>
  <c r="C518" i="17" s="1"/>
  <c r="C422" i="13" a="1"/>
  <c r="C422" i="13" s="1"/>
  <c r="C571" i="13" a="1"/>
  <c r="C571" i="13" s="1"/>
  <c r="C568" i="13" a="1"/>
  <c r="C568" i="13" s="1"/>
  <c r="C562" i="13" a="1"/>
  <c r="C562" i="13" s="1"/>
  <c r="C498" i="17" a="1"/>
  <c r="C498" i="17" s="1"/>
  <c r="C511" i="17" a="1"/>
  <c r="C511" i="17" s="1"/>
  <c r="C371" i="17" a="1"/>
  <c r="C371" i="17" s="1"/>
  <c r="C438" i="17" a="1"/>
  <c r="C438" i="17" s="1"/>
  <c r="C468" i="17" a="1"/>
  <c r="C468" i="17" s="1"/>
  <c r="C534" i="13" a="1"/>
  <c r="C534" i="13" s="1"/>
  <c r="C331" i="17" a="1"/>
  <c r="C331" i="17" s="1"/>
  <c r="C18" i="9"/>
  <c r="C386" i="17" a="1"/>
  <c r="C386" i="17" s="1"/>
  <c r="C391" i="17" a="1"/>
  <c r="C391" i="17" s="1"/>
  <c r="C560" i="13" a="1"/>
  <c r="C560" i="13" s="1"/>
  <c r="C382" i="17" a="1"/>
  <c r="C382" i="17" s="1"/>
  <c r="C509" i="17" a="1"/>
  <c r="C509" i="17" s="1"/>
  <c r="C383" i="17" a="1"/>
  <c r="C383" i="17" s="1"/>
  <c r="C506" i="13" a="1"/>
  <c r="C506" i="13" s="1"/>
  <c r="C470" i="17" a="1"/>
  <c r="C470" i="17" s="1"/>
  <c r="C474" i="17" a="1"/>
  <c r="C474" i="17" s="1"/>
  <c r="C442" i="13" a="1"/>
  <c r="C442" i="13" s="1"/>
  <c r="C421" i="13" a="1"/>
  <c r="C421" i="13" s="1"/>
  <c r="C522" i="13" a="1"/>
  <c r="C522" i="13" s="1"/>
  <c r="C484" i="13" a="1"/>
  <c r="C484" i="13" s="1"/>
  <c r="C539" i="17" a="1"/>
  <c r="C539" i="17" s="1"/>
  <c r="C306" i="17" a="1"/>
  <c r="C306" i="17" s="1"/>
  <c r="C461" i="13" a="1"/>
  <c r="C461" i="13" s="1"/>
  <c r="C519" i="17" a="1"/>
  <c r="C519" i="17" s="1"/>
  <c r="C441" i="17" a="1"/>
  <c r="C441" i="17" s="1"/>
  <c r="C426" i="13" a="1"/>
  <c r="C426" i="13" s="1"/>
  <c r="C430" i="17" a="1"/>
  <c r="C430" i="17" s="1"/>
  <c r="C361" i="17" a="1"/>
  <c r="C361" i="17" s="1"/>
  <c r="C340" i="17" a="1"/>
  <c r="C340" i="17" s="1"/>
  <c r="C523" i="13" a="1"/>
  <c r="C523" i="13" s="1"/>
  <c r="C306" i="13" a="1"/>
  <c r="C306" i="13" s="1"/>
  <c r="C541" i="17" a="1"/>
  <c r="C541" i="17" s="1"/>
  <c r="C430" i="13" a="1"/>
  <c r="C430" i="13" s="1"/>
  <c r="C393" i="17" a="1"/>
  <c r="C393" i="17" s="1"/>
  <c r="C384" i="13" a="1"/>
  <c r="C384" i="13" s="1"/>
  <c r="C509" i="13" a="1"/>
  <c r="C509" i="13" s="1"/>
  <c r="C339" i="13" a="1"/>
  <c r="C339" i="13" s="1"/>
  <c r="C552" i="13" a="1"/>
  <c r="C552" i="13" s="1"/>
  <c r="C448" i="17" a="1"/>
  <c r="C448" i="17" s="1"/>
  <c r="C408" i="13" a="1"/>
  <c r="C408" i="13" s="1"/>
  <c r="C540" i="13" a="1"/>
  <c r="C540" i="13" s="1"/>
  <c r="C504" i="13" a="1"/>
  <c r="C504" i="13" s="1"/>
  <c r="C553" i="13" a="1"/>
  <c r="C553" i="13" s="1"/>
  <c r="C412" i="17" a="1"/>
  <c r="C412" i="17" s="1"/>
  <c r="C317" i="13" a="1"/>
  <c r="C317" i="13" s="1"/>
  <c r="C429" i="13" a="1"/>
  <c r="C429" i="13" s="1"/>
  <c r="C420" i="17" a="1"/>
  <c r="C420" i="17" s="1"/>
  <c r="C450" i="17" a="1"/>
  <c r="C450" i="17" s="1"/>
  <c r="C519" i="13" a="1"/>
  <c r="C519" i="13" s="1"/>
  <c r="C392" i="13" a="1"/>
  <c r="C392" i="13" s="1"/>
  <c r="C527" i="17" a="1"/>
  <c r="C527" i="17" s="1"/>
  <c r="C320" i="13" a="1"/>
  <c r="C320" i="13" s="1"/>
  <c r="C437" i="17" a="1"/>
  <c r="C437" i="17" s="1"/>
  <c r="C325" i="17" a="1"/>
  <c r="C325" i="17" s="1"/>
  <c r="C551" i="13" a="1"/>
  <c r="C551" i="13" s="1"/>
  <c r="C487" i="13" a="1"/>
  <c r="C487" i="13" s="1"/>
  <c r="C488" i="17" a="1"/>
  <c r="C488" i="17" s="1"/>
  <c r="C375" i="13" a="1"/>
  <c r="C375" i="13" s="1"/>
  <c r="C489" i="13" a="1"/>
  <c r="C489" i="13" s="1"/>
  <c r="C388" i="13" a="1"/>
  <c r="C388" i="13" s="1"/>
  <c r="C424" i="17" a="1"/>
  <c r="C424" i="17" s="1"/>
  <c r="C526" i="13" a="1"/>
  <c r="C526" i="13" s="1"/>
  <c r="C479" i="13" a="1"/>
  <c r="C479" i="13" s="1"/>
  <c r="C454" i="17" a="1"/>
  <c r="C454" i="17" s="1"/>
  <c r="C338" i="17" a="1"/>
  <c r="C338" i="17" s="1"/>
  <c r="C353" i="17" a="1"/>
  <c r="C353" i="17" s="1"/>
  <c r="C364" i="13" a="1"/>
  <c r="C364" i="13" s="1"/>
  <c r="C312" i="13" a="1"/>
  <c r="C312" i="13" s="1"/>
  <c r="C439" i="17" a="1"/>
  <c r="C439" i="17" s="1"/>
  <c r="C493" i="13" a="1"/>
  <c r="C493" i="13" s="1"/>
  <c r="C354" i="13" a="1"/>
  <c r="C354" i="13" s="1"/>
  <c r="C579" i="17" a="1"/>
  <c r="C579" i="17" s="1"/>
  <c r="C576" i="17" a="1"/>
  <c r="C576" i="17" s="1"/>
  <c r="C505" i="13" a="1"/>
  <c r="C505" i="13" s="1"/>
  <c r="C369" i="17" a="1"/>
  <c r="C369" i="17" s="1"/>
  <c r="C349" i="17" a="1"/>
  <c r="C349" i="17" s="1"/>
  <c r="C531" i="17" a="1"/>
  <c r="C531" i="17" s="1"/>
  <c r="C366" i="17" a="1"/>
  <c r="C366" i="17" s="1"/>
  <c r="C18" i="18"/>
  <c r="C34" i="18" s="1"/>
  <c r="C321" i="13" a="1"/>
  <c r="C321" i="13" s="1"/>
  <c r="C381" i="13" a="1"/>
  <c r="C381" i="13" s="1"/>
  <c r="C494" i="17" a="1"/>
  <c r="C494" i="17" s="1"/>
  <c r="C517" i="13" a="1"/>
  <c r="C517" i="13" s="1"/>
  <c r="C535" i="13" a="1"/>
  <c r="C535" i="13" s="1"/>
  <c r="C567" i="17" a="1"/>
  <c r="C567" i="17" s="1"/>
  <c r="C557" i="17" a="1"/>
  <c r="C557" i="17" s="1"/>
  <c r="C486" i="17" a="1"/>
  <c r="C486" i="17" s="1"/>
  <c r="C533" i="17" a="1"/>
  <c r="C533" i="17" s="1"/>
  <c r="C388" i="17" a="1"/>
  <c r="C388" i="17" s="1"/>
  <c r="C452" i="17" a="1"/>
  <c r="C452" i="17" s="1"/>
  <c r="C429" i="17" a="1"/>
  <c r="C429" i="17" s="1"/>
  <c r="C435" i="17" a="1"/>
  <c r="C435" i="17" s="1"/>
  <c r="C337" i="17" a="1"/>
  <c r="C337" i="17" s="1"/>
  <c r="C547" i="17" a="1"/>
  <c r="C547" i="17" s="1"/>
  <c r="C325" i="13" a="1"/>
  <c r="C325" i="13" s="1"/>
  <c r="C565" i="17" a="1"/>
  <c r="C565" i="17" s="1"/>
  <c r="C310" i="17" a="1"/>
  <c r="C310" i="17" s="1"/>
  <c r="C498" i="13" a="1"/>
  <c r="C498" i="13" s="1"/>
  <c r="C468" i="13" a="1"/>
  <c r="C468" i="13" s="1"/>
  <c r="C304" i="13" a="1"/>
  <c r="C304" i="13" s="1"/>
  <c r="C443" i="17" a="1"/>
  <c r="C443" i="17" s="1"/>
  <c r="C530" i="13" a="1"/>
  <c r="C530" i="13" s="1"/>
  <c r="C373" i="17" a="1"/>
  <c r="C373" i="17" s="1"/>
  <c r="C374" i="17" a="1"/>
  <c r="C374" i="17" s="1"/>
  <c r="C530" i="17" a="1"/>
  <c r="C530" i="17" s="1"/>
  <c r="C419" i="13" a="1"/>
  <c r="C419" i="13" s="1"/>
  <c r="C302" i="13" a="1"/>
  <c r="C302" i="13" s="1"/>
  <c r="C523" i="17" a="1"/>
  <c r="C523" i="17" s="1"/>
  <c r="C314" i="13" a="1"/>
  <c r="C314" i="13" s="1"/>
  <c r="C414" i="13" a="1"/>
  <c r="C414" i="13" s="1"/>
  <c r="C323" i="17" a="1"/>
  <c r="C323" i="17" s="1"/>
  <c r="C376" i="17" a="1"/>
  <c r="C376" i="17" s="1"/>
  <c r="C491" i="13" a="1"/>
  <c r="C491" i="13" s="1"/>
  <c r="C333" i="13" a="1"/>
  <c r="C333" i="13" s="1"/>
  <c r="C510" i="17" a="1"/>
  <c r="C510" i="17" s="1"/>
  <c r="C484" i="17" a="1"/>
  <c r="C484" i="17" s="1"/>
  <c r="C575" i="13" a="1"/>
  <c r="C575" i="13" s="1"/>
  <c r="C546" i="17" a="1"/>
  <c r="C546" i="17" s="1"/>
  <c r="C471" i="17" a="1"/>
  <c r="C471" i="17" s="1"/>
  <c r="C355" i="17" a="1"/>
  <c r="C355" i="17" s="1"/>
  <c r="C352" i="17" a="1"/>
  <c r="C352" i="17" s="1"/>
  <c r="C495" i="17" a="1"/>
  <c r="C495" i="17" s="1"/>
  <c r="C477" i="17" a="1"/>
  <c r="C477" i="17" s="1"/>
  <c r="C472" i="17" a="1"/>
  <c r="C472" i="17" s="1"/>
  <c r="C467" i="17" a="1"/>
  <c r="C467" i="17" s="1"/>
  <c r="C556" i="13" a="1"/>
  <c r="C556" i="13" s="1"/>
  <c r="C354" i="17" a="1"/>
  <c r="C354" i="17" s="1"/>
  <c r="C356" i="13" a="1"/>
  <c r="C356" i="13" s="1"/>
  <c r="C560" i="17" a="1"/>
  <c r="C560" i="17" s="1"/>
  <c r="C402" i="13" a="1"/>
  <c r="C402" i="13" s="1"/>
  <c r="C319" i="13" a="1"/>
  <c r="C319" i="13" s="1"/>
  <c r="C492" i="17" a="1"/>
  <c r="C492" i="17" s="1"/>
  <c r="C416" i="17" a="1"/>
  <c r="C416" i="17" s="1"/>
  <c r="C370" i="13" a="1"/>
  <c r="C370" i="13" s="1"/>
  <c r="C376" i="13" a="1"/>
  <c r="C376" i="13" s="1"/>
  <c r="C457" i="13" a="1"/>
  <c r="C457" i="13" s="1"/>
  <c r="C394" i="13" a="1"/>
  <c r="C394" i="13" s="1"/>
  <c r="C315" i="13" a="1"/>
  <c r="C315" i="13" s="1"/>
  <c r="C469" i="13" a="1"/>
  <c r="C469" i="13" s="1"/>
  <c r="C424" i="13" a="1"/>
  <c r="C424" i="13" s="1"/>
  <c r="C457" i="17" a="1"/>
  <c r="C457" i="17" s="1"/>
  <c r="C569" i="17" a="1"/>
  <c r="C569" i="17" s="1"/>
  <c r="C492" i="13" a="1"/>
  <c r="C492" i="13" s="1"/>
  <c r="C316" i="13" a="1"/>
  <c r="C316" i="13" s="1"/>
  <c r="C497" i="13" a="1"/>
  <c r="C497" i="13" s="1"/>
  <c r="C458" i="17" a="1"/>
  <c r="C458" i="17" s="1"/>
  <c r="C431" i="17" a="1"/>
  <c r="C431" i="17" s="1"/>
  <c r="C409" i="13" a="1"/>
  <c r="C409" i="13" s="1"/>
  <c r="C556" i="17" a="1"/>
  <c r="C556" i="17" s="1"/>
  <c r="C425" i="13" a="1"/>
  <c r="C425" i="13" s="1"/>
  <c r="C525" i="13" a="1"/>
  <c r="C525" i="13" s="1"/>
  <c r="C427" i="13" a="1"/>
  <c r="C427" i="13" s="1"/>
  <c r="C390" i="13" a="1"/>
  <c r="C390" i="13" s="1"/>
  <c r="C456" i="13" a="1"/>
  <c r="C456" i="13" s="1"/>
  <c r="C370" i="17" a="1"/>
  <c r="C370" i="17" s="1"/>
  <c r="C478" i="17" a="1"/>
  <c r="C478" i="17" s="1"/>
  <c r="C318" i="17" a="1"/>
  <c r="C318" i="17" s="1"/>
  <c r="C526" i="17" a="1"/>
  <c r="C526" i="17" s="1"/>
  <c r="C508" i="17" a="1"/>
  <c r="C508" i="17" s="1"/>
  <c r="C487" i="17" a="1"/>
  <c r="C487" i="17" s="1"/>
  <c r="C518" i="13" a="1"/>
  <c r="C518" i="13" s="1"/>
  <c r="C399" i="17" a="1"/>
  <c r="C399" i="17" s="1"/>
  <c r="C346" i="13" a="1"/>
  <c r="C346" i="13" s="1"/>
  <c r="C337" i="13" a="1"/>
  <c r="C337" i="13" s="1"/>
  <c r="C399" i="13" a="1"/>
  <c r="C399" i="13" s="1"/>
  <c r="C437" i="13" a="1"/>
  <c r="C437" i="13" s="1"/>
  <c r="C512" i="17" a="1"/>
  <c r="C512" i="17" s="1"/>
  <c r="C323" i="13" a="1"/>
  <c r="C323" i="13" s="1"/>
  <c r="C351" i="13" a="1"/>
  <c r="C351" i="13" s="1"/>
  <c r="C552" i="17" a="1"/>
  <c r="C552" i="17" s="1"/>
  <c r="C572" i="13" a="1"/>
  <c r="C572" i="13" s="1"/>
  <c r="C356" i="17" a="1"/>
  <c r="C356" i="17" s="1"/>
  <c r="C499" i="13" a="1"/>
  <c r="C499" i="13" s="1"/>
  <c r="C302" i="17" a="1"/>
  <c r="C302" i="17" s="1"/>
  <c r="C553" i="17" a="1"/>
  <c r="C553" i="17" s="1"/>
  <c r="C456" i="17" a="1"/>
  <c r="C456" i="17" s="1"/>
  <c r="C576" i="13" a="1"/>
  <c r="C576" i="13" s="1"/>
  <c r="C531" i="13" a="1"/>
  <c r="C531" i="13" s="1"/>
  <c r="C568" i="17" a="1"/>
  <c r="C568" i="17" s="1"/>
  <c r="C450" i="13" a="1"/>
  <c r="C450" i="13" s="1"/>
  <c r="C507" i="13" a="1"/>
  <c r="C507" i="13" s="1"/>
  <c r="C512" i="13" a="1"/>
  <c r="C512" i="13" s="1"/>
  <c r="C324" i="17" a="1"/>
  <c r="C324" i="17" s="1"/>
  <c r="C413" i="13" a="1"/>
  <c r="C413" i="13" s="1"/>
  <c r="C319" i="17" a="1"/>
  <c r="C319" i="17" s="1"/>
  <c r="C462" i="13" a="1"/>
  <c r="C462" i="13" s="1"/>
  <c r="C339" i="17" a="1"/>
  <c r="C339" i="17" s="1"/>
  <c r="C515" i="17" a="1"/>
  <c r="C515" i="17" s="1"/>
  <c r="C304" i="17" a="1"/>
  <c r="C304" i="17" s="1"/>
  <c r="C357" i="17" a="1"/>
  <c r="C357" i="17" s="1"/>
  <c r="C446" i="13" a="1"/>
  <c r="C446" i="13" s="1"/>
  <c r="C415" i="13" a="1"/>
  <c r="C415" i="13" s="1"/>
  <c r="C346" i="17" a="1"/>
  <c r="C346" i="17" s="1"/>
  <c r="C404" i="13" a="1"/>
  <c r="C404" i="13" s="1"/>
  <c r="C359" i="13" a="1"/>
  <c r="C359" i="13" s="1"/>
  <c r="C322" i="13" a="1"/>
  <c r="C322" i="13" s="1"/>
  <c r="C313" i="17" a="1"/>
  <c r="C313" i="17" s="1"/>
  <c r="C330" i="13" a="1"/>
  <c r="C330" i="13" s="1"/>
  <c r="C432" i="17" a="1"/>
  <c r="C432" i="17" s="1"/>
  <c r="C303" i="17" a="1"/>
  <c r="C303" i="17" s="1"/>
  <c r="C570" i="13" a="1"/>
  <c r="C570" i="13" s="1"/>
  <c r="C571" i="17" a="1"/>
  <c r="C571" i="17" s="1"/>
  <c r="C554" i="13" a="1"/>
  <c r="C554" i="13" s="1"/>
  <c r="C299" i="13" a="1"/>
  <c r="C299" i="13" s="1"/>
  <c r="C404" i="17" a="1"/>
  <c r="C404" i="17" s="1"/>
  <c r="C410" i="13" a="1"/>
  <c r="C410" i="13" s="1"/>
  <c r="C502" i="13" a="1"/>
  <c r="C502" i="13" s="1"/>
  <c r="C329" i="17" a="1"/>
  <c r="C329" i="17" s="1"/>
  <c r="C353" i="13" a="1"/>
  <c r="C353" i="13" s="1"/>
  <c r="C375" i="17" a="1"/>
  <c r="C375" i="17" s="1"/>
  <c r="C532" i="17" a="1"/>
  <c r="C532" i="17" s="1"/>
  <c r="C412" i="13" a="1"/>
  <c r="C412" i="13" s="1"/>
  <c r="C401" i="13" a="1"/>
  <c r="C401" i="13" s="1"/>
  <c r="C442" i="17" a="1"/>
  <c r="C442" i="17" s="1"/>
  <c r="C374" i="13" a="1"/>
  <c r="C374" i="13" s="1"/>
  <c r="C537" i="17" a="1"/>
  <c r="C537" i="17" s="1"/>
  <c r="C418" i="13" a="1"/>
  <c r="C418" i="13" s="1"/>
  <c r="C428" i="13" a="1"/>
  <c r="C428" i="13" s="1"/>
  <c r="C527" i="13" a="1"/>
  <c r="C527" i="13" s="1"/>
  <c r="C385" i="13" a="1"/>
  <c r="C385" i="13" s="1"/>
  <c r="C420" i="13" a="1"/>
  <c r="C420" i="13" s="1"/>
  <c r="C565" i="13" a="1"/>
  <c r="C565" i="13" s="1"/>
  <c r="C344" i="17" a="1"/>
  <c r="C344" i="17" s="1"/>
  <c r="C333" i="17" a="1"/>
  <c r="C333" i="17" s="1"/>
  <c r="C574" i="13" a="1"/>
  <c r="C574" i="13" s="1"/>
  <c r="C425" i="17" a="1"/>
  <c r="C425" i="17" s="1"/>
  <c r="C305" i="17" a="1"/>
  <c r="C305" i="17" s="1"/>
  <c r="C335" i="17" a="1"/>
  <c r="C335" i="17" s="1"/>
  <c r="C538" i="13" a="1"/>
  <c r="C538" i="13" s="1"/>
  <c r="C504" i="17" a="1"/>
  <c r="C504" i="17" s="1"/>
  <c r="C347" i="17" a="1"/>
  <c r="C347" i="17" s="1"/>
  <c r="C549" i="17" a="1"/>
  <c r="C549" i="17" s="1"/>
  <c r="C326" i="13" a="1"/>
  <c r="C326" i="13" s="1"/>
  <c r="C395" i="13" a="1"/>
  <c r="C395" i="13" s="1"/>
  <c r="C542" i="13" a="1"/>
  <c r="C542" i="13" s="1"/>
  <c r="C328" i="17" a="1"/>
  <c r="C328" i="17" s="1"/>
  <c r="C422" i="17" a="1"/>
  <c r="C422" i="17" s="1"/>
  <c r="C358" i="17" a="1"/>
  <c r="C358" i="17" s="1"/>
  <c r="C378" i="13" a="1"/>
  <c r="C378" i="13" s="1"/>
  <c r="C547" i="13" a="1"/>
  <c r="C547" i="13" s="1"/>
  <c r="C574" i="17" a="1"/>
  <c r="C574" i="17" s="1"/>
  <c r="C408" i="17" a="1"/>
  <c r="C408" i="17" s="1"/>
  <c r="C543" i="13" a="1"/>
  <c r="C543" i="13" s="1"/>
  <c r="C371" i="13" a="1"/>
  <c r="C371" i="13" s="1"/>
  <c r="C473" i="17" a="1"/>
  <c r="C473" i="17" s="1"/>
  <c r="C466" i="17" a="1"/>
  <c r="C466" i="17" s="1"/>
  <c r="C438" i="13" a="1"/>
  <c r="C438" i="13" s="1"/>
  <c r="C496" i="13" a="1"/>
  <c r="C496" i="13" s="1"/>
  <c r="C400" i="17" a="1"/>
  <c r="C400" i="17" s="1"/>
  <c r="C562" i="17" a="1"/>
  <c r="C562" i="17" s="1"/>
  <c r="C349" i="13" a="1"/>
  <c r="C349" i="13" s="1"/>
  <c r="C542" i="17" a="1"/>
  <c r="C542" i="17" s="1"/>
  <c r="C454" i="13" a="1"/>
  <c r="C454" i="13" s="1"/>
  <c r="C397" i="17" a="1"/>
  <c r="C397" i="17" s="1"/>
  <c r="C524" i="17" a="1"/>
  <c r="C524" i="17" s="1"/>
  <c r="C441" i="13" a="1"/>
  <c r="C441" i="13" s="1"/>
  <c r="C503" i="13" a="1"/>
  <c r="C503" i="13" s="1"/>
  <c r="C490" i="17" a="1"/>
  <c r="C490" i="17" s="1"/>
  <c r="C341" i="13" a="1"/>
  <c r="C341" i="13" s="1"/>
  <c r="C495" i="13" a="1"/>
  <c r="C495" i="13" s="1"/>
  <c r="C34" i="3"/>
  <c r="C35" i="3" s="1"/>
  <c r="C451" i="13" a="1"/>
  <c r="C451" i="13" s="1"/>
  <c r="C521" i="17" a="1"/>
  <c r="C521" i="17" s="1"/>
  <c r="C494" i="13" a="1"/>
  <c r="C494" i="13" s="1"/>
  <c r="C567" i="13" a="1"/>
  <c r="C567" i="13" s="1"/>
  <c r="C373" i="13" a="1"/>
  <c r="C373" i="13" s="1"/>
  <c r="C368" i="13" a="1"/>
  <c r="C368" i="13" s="1"/>
  <c r="C301" i="13" a="1"/>
  <c r="C301" i="13" s="1"/>
  <c r="C395" i="17" a="1"/>
  <c r="C395" i="17" s="1"/>
  <c r="C520" i="17" a="1"/>
  <c r="C520" i="17" s="1"/>
  <c r="C525" i="17" a="1"/>
  <c r="C525" i="17" s="1"/>
  <c r="C447" i="17" a="1"/>
  <c r="C447" i="17" s="1"/>
  <c r="C522" i="17" a="1"/>
  <c r="C522" i="17" s="1"/>
  <c r="C313" i="13" a="1"/>
  <c r="C313" i="13" s="1"/>
  <c r="C419" i="17" a="1"/>
  <c r="C419" i="17" s="1"/>
  <c r="C563" i="17" a="1"/>
  <c r="C563" i="17" s="1"/>
  <c r="C480" i="13" a="1"/>
  <c r="C480" i="13" s="1"/>
  <c r="C464" i="17" a="1"/>
  <c r="C464" i="17" s="1"/>
  <c r="C332" i="13" a="1"/>
  <c r="C332" i="13" s="1"/>
  <c r="C379" i="13" a="1"/>
  <c r="C379" i="13" s="1"/>
  <c r="C463" i="13" a="1"/>
  <c r="C463" i="13" s="1"/>
  <c r="C369" i="13" a="1"/>
  <c r="C369" i="13" s="1"/>
  <c r="C394" i="17" a="1"/>
  <c r="C394" i="17" s="1"/>
  <c r="C342" i="13" a="1"/>
  <c r="C342" i="13" s="1"/>
  <c r="C453" i="17" a="1"/>
  <c r="C453" i="17" s="1"/>
  <c r="C559" i="17" a="1"/>
  <c r="C559" i="17" s="1"/>
  <c r="C473" i="13" a="1"/>
  <c r="C473" i="13" s="1"/>
  <c r="C533" i="13" a="1"/>
  <c r="C533" i="13" s="1"/>
  <c r="C309" i="17" a="1"/>
  <c r="C309" i="17" s="1"/>
  <c r="C500" i="17" a="1"/>
  <c r="C500" i="17" s="1"/>
  <c r="C345" i="17" a="1"/>
  <c r="C345" i="17" s="1"/>
  <c r="C303" i="13" a="1"/>
  <c r="C303" i="13" s="1"/>
  <c r="C393" i="13" a="1"/>
  <c r="C393" i="13" s="1"/>
  <c r="C577" i="17" a="1"/>
  <c r="C577" i="17" s="1"/>
  <c r="C329" i="13" a="1"/>
  <c r="C329" i="13" s="1"/>
  <c r="C300" i="17" a="1"/>
  <c r="C300" i="17" s="1"/>
  <c r="C415" i="17" a="1"/>
  <c r="C415" i="17" s="1"/>
  <c r="C365" i="17" a="1"/>
  <c r="C365" i="17" s="1"/>
  <c r="C506" i="17" a="1"/>
  <c r="C506" i="17" s="1"/>
  <c r="C331" i="13" a="1"/>
  <c r="C331" i="13" s="1"/>
  <c r="C501" i="17" a="1"/>
  <c r="C501" i="17" s="1"/>
  <c r="C336" i="17" a="1"/>
  <c r="C336" i="17" s="1"/>
  <c r="C455" i="17" a="1"/>
  <c r="C455" i="17" s="1"/>
  <c r="C406" i="13" a="1"/>
  <c r="C406" i="13" s="1"/>
  <c r="C490" i="13" a="1"/>
  <c r="C490" i="13" s="1"/>
  <c r="C426" i="17" a="1"/>
  <c r="C426" i="17" s="1"/>
  <c r="C514" i="17" a="1"/>
  <c r="C514" i="17" s="1"/>
  <c r="C578" i="17" a="1"/>
  <c r="C578" i="17" s="1"/>
  <c r="C448" i="13" a="1"/>
  <c r="C448" i="13" s="1"/>
  <c r="C398" i="17" a="1"/>
  <c r="C398" i="17" s="1"/>
  <c r="C559" i="13" a="1"/>
  <c r="C559" i="13" s="1"/>
  <c r="C411" i="13" a="1"/>
  <c r="C411" i="13" s="1"/>
  <c r="C477" i="13" a="1"/>
  <c r="C477" i="13" s="1"/>
  <c r="C502" i="17" a="1"/>
  <c r="C502" i="17" s="1"/>
  <c r="C330" i="17" a="1"/>
  <c r="C330" i="17" s="1"/>
  <c r="C363" i="17" a="1"/>
  <c r="C363" i="17" s="1"/>
  <c r="C481" i="13" a="1"/>
  <c r="C481" i="13" s="1"/>
  <c r="C324" i="13" a="1"/>
  <c r="C324" i="13" s="1"/>
  <c r="C311" i="13" a="1"/>
  <c r="C311" i="13" s="1"/>
  <c r="C546" i="13" a="1"/>
  <c r="C546" i="13" s="1"/>
  <c r="C572" i="17" a="1"/>
  <c r="C572" i="17" s="1"/>
  <c r="C417" i="13" a="1"/>
  <c r="C417" i="13" s="1"/>
  <c r="C410" i="17" a="1"/>
  <c r="C410" i="17" s="1"/>
  <c r="C405" i="13" a="1"/>
  <c r="C405" i="13" s="1"/>
  <c r="C312" i="17" a="1"/>
  <c r="C312" i="17" s="1"/>
  <c r="C423" i="13" a="1"/>
  <c r="C423" i="13" s="1"/>
  <c r="C483" i="13" a="1"/>
  <c r="C483" i="13" s="1"/>
  <c r="C386" i="13" a="1"/>
  <c r="C386" i="13" s="1"/>
  <c r="C387" i="13" a="1"/>
  <c r="C387" i="13" s="1"/>
  <c r="C479" i="17" a="1"/>
  <c r="C479" i="17" s="1"/>
  <c r="C417" i="17" a="1"/>
  <c r="C417" i="17" s="1"/>
  <c r="C451" i="17" a="1"/>
  <c r="C451" i="17" s="1"/>
  <c r="C476" i="13" a="1"/>
  <c r="C476" i="13" s="1"/>
  <c r="C545" i="17" a="1"/>
  <c r="C545" i="17" s="1"/>
  <c r="C434" i="13" a="1"/>
  <c r="C434" i="13" s="1"/>
  <c r="C554" i="17" a="1"/>
  <c r="C554" i="17" s="1"/>
  <c r="C564" i="17" a="1"/>
  <c r="C564" i="17" s="1"/>
  <c r="C485" i="17" a="1"/>
  <c r="C485" i="17" s="1"/>
  <c r="C378" i="17" a="1"/>
  <c r="C378" i="17" s="1"/>
  <c r="C517" i="17" a="1"/>
  <c r="C517" i="17" s="1"/>
  <c r="C397" i="13" a="1"/>
  <c r="C397" i="13" s="1"/>
  <c r="C327" i="17" a="1"/>
  <c r="C327" i="17" s="1"/>
  <c r="C341" i="17" a="1"/>
  <c r="C341" i="17" s="1"/>
  <c r="C446" i="17" a="1"/>
  <c r="C446" i="17" s="1"/>
  <c r="C453" i="13" a="1"/>
  <c r="C453" i="13" s="1"/>
  <c r="C470" i="13" a="1"/>
  <c r="C470" i="13" s="1"/>
  <c r="C389" i="13" a="1"/>
  <c r="C389" i="13" s="1"/>
  <c r="C360" i="17" a="1"/>
  <c r="C360" i="17" s="1"/>
  <c r="C561" i="17" a="1"/>
  <c r="C561" i="17" s="1"/>
  <c r="C390" i="17" a="1"/>
  <c r="C390" i="17" s="1"/>
  <c r="C521" i="13" a="1"/>
  <c r="C521" i="13" s="1"/>
  <c r="C444" i="13" a="1"/>
  <c r="C444" i="13" s="1"/>
  <c r="C348" i="13" a="1"/>
  <c r="C348" i="13" s="1"/>
  <c r="C538" i="17" a="1"/>
  <c r="C538" i="17" s="1"/>
  <c r="C544" i="13" a="1"/>
  <c r="C544" i="13" s="1"/>
  <c r="C459" i="13" a="1"/>
  <c r="C459" i="13" s="1"/>
  <c r="C311" i="17" a="1"/>
  <c r="C311" i="17" s="1"/>
  <c r="C528" i="17" a="1"/>
  <c r="C528" i="17" s="1"/>
  <c r="C380" i="17" a="1"/>
  <c r="C380" i="17" s="1"/>
  <c r="C365" i="13" a="1"/>
  <c r="C365" i="13" s="1"/>
  <c r="C363" i="13" a="1"/>
  <c r="C363" i="13" s="1"/>
  <c r="C445" i="17" a="1"/>
  <c r="C445" i="17" s="1"/>
  <c r="C550" i="17" a="1"/>
  <c r="C550" i="17" s="1"/>
  <c r="C564" i="13" a="1"/>
  <c r="C564" i="13" s="1"/>
  <c r="C343" i="17" a="1"/>
  <c r="C343" i="17" s="1"/>
  <c r="C379" i="17" a="1"/>
  <c r="C379" i="17" s="1"/>
  <c r="C308" i="13" a="1"/>
  <c r="C308" i="13" s="1"/>
  <c r="C377" i="13" a="1"/>
  <c r="C377" i="13" s="1"/>
  <c r="C407" i="13" a="1"/>
  <c r="C407" i="13" s="1"/>
  <c r="C480" i="17" a="1"/>
  <c r="C480" i="17" s="1"/>
  <c r="C405" i="17" a="1"/>
  <c r="C405" i="17" s="1"/>
  <c r="C436" i="13" a="1"/>
  <c r="C436" i="13" s="1"/>
  <c r="C511" i="13" a="1"/>
  <c r="C511" i="13" s="1"/>
  <c r="C364" i="17" a="1"/>
  <c r="C364" i="17" s="1"/>
  <c r="C359" i="17" a="1"/>
  <c r="C359" i="17" s="1"/>
  <c r="C322" i="17" a="1"/>
  <c r="C322" i="17" s="1"/>
  <c r="C447" i="13" a="1"/>
  <c r="C447" i="13" s="1"/>
  <c r="C579" i="13" a="1"/>
  <c r="C579" i="13" s="1"/>
  <c r="C462" i="17" a="1"/>
  <c r="C462" i="17" s="1"/>
  <c r="C501" i="13" a="1"/>
  <c r="C501" i="13" s="1"/>
  <c r="C381" i="17" a="1"/>
  <c r="C381" i="17" s="1"/>
  <c r="C483" i="17" a="1"/>
  <c r="C483" i="17" s="1"/>
  <c r="C540" i="17" a="1"/>
  <c r="C540" i="17" s="1"/>
  <c r="C499" i="17" a="1"/>
  <c r="C499" i="17" s="1"/>
  <c r="C505" i="17" a="1"/>
  <c r="C505" i="17" s="1"/>
  <c r="C461" i="17" a="1"/>
  <c r="C461" i="17" s="1"/>
  <c r="C309" i="13" a="1"/>
  <c r="C309" i="13" s="1"/>
  <c r="C335" i="13" a="1"/>
  <c r="C335" i="13" s="1"/>
  <c r="C357" i="13" a="1"/>
  <c r="C357" i="13" s="1"/>
  <c r="C444" i="17" a="1"/>
  <c r="C444" i="17" s="1"/>
  <c r="C440" i="17" a="1"/>
  <c r="C440" i="17" s="1"/>
  <c r="C569" i="13" a="1"/>
  <c r="C569" i="13" s="1"/>
  <c r="C566" i="13" a="1"/>
  <c r="C566" i="13" s="1"/>
  <c r="C315" i="17" a="1"/>
  <c r="C315" i="17" s="1"/>
  <c r="C347" i="13" a="1"/>
  <c r="C347" i="13" s="1"/>
  <c r="C516" i="17" a="1"/>
  <c r="C516" i="17" s="1"/>
  <c r="C345" i="13" a="1"/>
  <c r="C345" i="13" s="1"/>
  <c r="C367" i="17" a="1"/>
  <c r="C367" i="17" s="1"/>
  <c r="C491" i="17" a="1"/>
  <c r="C491" i="17" s="1"/>
  <c r="C301" i="17" a="1"/>
  <c r="C301" i="17" s="1"/>
  <c r="C555" i="17" a="1"/>
  <c r="C555" i="17" s="1"/>
  <c r="C407" i="17" a="1"/>
  <c r="C407" i="17" s="1"/>
  <c r="C362" i="17" a="1"/>
  <c r="C362" i="17" s="1"/>
  <c r="C433" i="13" a="1"/>
  <c r="C433" i="13" s="1"/>
  <c r="C421" i="17" a="1"/>
  <c r="C421" i="17" s="1"/>
  <c r="C532" i="13" a="1"/>
  <c r="C532" i="13" s="1"/>
  <c r="C358" i="13" a="1"/>
  <c r="C358" i="13" s="1"/>
  <c r="C577" i="13" a="1"/>
  <c r="C577" i="13" s="1"/>
  <c r="C360" i="13" a="1"/>
  <c r="C360" i="13" s="1"/>
  <c r="C561" i="13" a="1"/>
  <c r="C561" i="13" s="1"/>
  <c r="C383" i="13" a="1"/>
  <c r="C383" i="13" s="1"/>
  <c r="C350" i="17" a="1"/>
  <c r="C350" i="17" s="1"/>
  <c r="C541" i="13" a="1"/>
  <c r="C541" i="13" s="1"/>
  <c r="C485" i="13" a="1"/>
  <c r="C485" i="13" s="1"/>
  <c r="C316" i="17" a="1"/>
  <c r="C316" i="17" s="1"/>
  <c r="C478" i="13" a="1"/>
  <c r="C478" i="13" s="1"/>
  <c r="C391" i="13" a="1"/>
  <c r="C391" i="13" s="1"/>
  <c r="C548" i="13" a="1"/>
  <c r="C548" i="13" s="1"/>
  <c r="C428" i="17" a="1"/>
  <c r="C428" i="17" s="1"/>
  <c r="C299" i="17" a="1"/>
  <c r="C299" i="17" s="1"/>
  <c r="C573" i="13" a="1"/>
  <c r="C573" i="13" s="1"/>
  <c r="C472" i="13" a="1"/>
  <c r="C472" i="13" s="1"/>
  <c r="C500" i="13" a="1"/>
  <c r="C500" i="13" s="1"/>
  <c r="C563" i="13" a="1"/>
  <c r="C563" i="13" s="1"/>
  <c r="C338" i="13" a="1"/>
  <c r="C338" i="13" s="1"/>
  <c r="C534" i="17" a="1"/>
  <c r="C534" i="17" s="1"/>
  <c r="C382" i="13" a="1"/>
  <c r="C382" i="13" s="1"/>
  <c r="C558" i="17" a="1"/>
  <c r="C558" i="17" s="1"/>
  <c r="C342" i="17" a="1"/>
  <c r="C342" i="17" s="1"/>
  <c r="C418" i="17" a="1"/>
  <c r="C418" i="17" s="1"/>
  <c r="C476" i="17" a="1"/>
  <c r="C476" i="17" s="1"/>
  <c r="C475" i="13" a="1"/>
  <c r="C475" i="13" s="1"/>
  <c r="C384" i="17" a="1"/>
  <c r="C384" i="17" s="1"/>
  <c r="C555" i="13" a="1"/>
  <c r="C555" i="13" s="1"/>
  <c r="C414" i="17" a="1"/>
  <c r="C414" i="17" s="1"/>
  <c r="C87" i="18"/>
  <c r="C115" i="18" s="1"/>
  <c r="C143" i="18" s="1"/>
  <c r="C79" i="18"/>
  <c r="C107" i="18" s="1"/>
  <c r="C135" i="18" s="1"/>
  <c r="C72" i="18"/>
  <c r="C100" i="18" s="1"/>
  <c r="C128" i="18" s="1"/>
  <c r="C62" i="18"/>
  <c r="C68" i="18"/>
  <c r="C74" i="18"/>
  <c r="C102" i="18" s="1"/>
  <c r="C130" i="18" s="1"/>
  <c r="C69" i="18"/>
  <c r="C97" i="18" s="1"/>
  <c r="C125" i="18" s="1"/>
  <c r="C73" i="18"/>
  <c r="C101" i="18" s="1"/>
  <c r="C129" i="18" s="1"/>
  <c r="C78" i="18"/>
  <c r="C106" i="18" s="1"/>
  <c r="C134" i="18" s="1"/>
  <c r="C81" i="18"/>
  <c r="C109" i="18" s="1"/>
  <c r="C137" i="18" s="1"/>
  <c r="C70" i="18"/>
  <c r="C98" i="18" s="1"/>
  <c r="C126" i="18" s="1"/>
  <c r="C79" i="9"/>
  <c r="C70" i="9"/>
  <c r="C71" i="18"/>
  <c r="C99" i="18" s="1"/>
  <c r="C127" i="18" s="1"/>
  <c r="C13" i="16"/>
  <c r="C18" i="16" s="1"/>
  <c r="C18" i="15"/>
  <c r="C19" i="15" s="1"/>
  <c r="C62" i="9"/>
  <c r="C68" i="9"/>
  <c r="C88" i="18"/>
  <c r="C116" i="18" s="1"/>
  <c r="C144" i="18" s="1"/>
  <c r="C86" i="18"/>
  <c r="C114" i="18" s="1"/>
  <c r="C142" i="18" s="1"/>
  <c r="C75" i="18"/>
  <c r="C103" i="18" s="1"/>
  <c r="C131" i="18" s="1"/>
  <c r="C82" i="18"/>
  <c r="C110" i="18" s="1"/>
  <c r="C138" i="18" s="1"/>
  <c r="C80" i="18"/>
  <c r="C108" i="18" s="1"/>
  <c r="C136" i="18" s="1"/>
  <c r="C84" i="18"/>
  <c r="C112" i="18" s="1"/>
  <c r="C140" i="18" s="1"/>
  <c r="C84" i="9"/>
  <c r="C83" i="18"/>
  <c r="C111" i="18" s="1"/>
  <c r="C139" i="18" s="1"/>
  <c r="C86" i="9"/>
  <c r="C77" i="18"/>
  <c r="C105" i="18" s="1"/>
  <c r="C133" i="18" s="1"/>
  <c r="C76" i="18"/>
  <c r="C104" i="18" s="1"/>
  <c r="C132" i="18" s="1"/>
  <c r="C75" i="9"/>
  <c r="C69" i="9"/>
  <c r="C89" i="18"/>
  <c r="C117" i="18" s="1"/>
  <c r="C145" i="18" s="1"/>
  <c r="C85" i="18"/>
  <c r="C113" i="18" s="1"/>
  <c r="C141" i="18" s="1"/>
  <c r="C277" i="17"/>
  <c r="C293" i="13"/>
  <c r="C282" i="17"/>
  <c r="C279" i="17"/>
  <c r="C283" i="17"/>
  <c r="C281" i="17"/>
  <c r="C278" i="17"/>
  <c r="C280" i="17"/>
  <c r="C812" i="13" l="1"/>
  <c r="C1099" i="13" s="1"/>
  <c r="C1386" i="13" s="1"/>
  <c r="C824" i="13"/>
  <c r="C1111" i="13" s="1"/>
  <c r="C1398" i="13" s="1"/>
  <c r="C76" i="9"/>
  <c r="C606" i="13"/>
  <c r="C893" i="13" s="1"/>
  <c r="C1180" i="13" s="1"/>
  <c r="C788" i="13"/>
  <c r="C1075" i="13" s="1"/>
  <c r="C1362" i="13" s="1"/>
  <c r="C82" i="9"/>
  <c r="C793" i="13"/>
  <c r="C1080" i="13" s="1"/>
  <c r="C1367" i="13" s="1"/>
  <c r="C77" i="9"/>
  <c r="C105" i="9" s="1"/>
  <c r="C133" i="9" s="1"/>
  <c r="C88" i="9"/>
  <c r="C116" i="9" s="1"/>
  <c r="C144" i="9" s="1"/>
  <c r="C80" i="9"/>
  <c r="C108" i="9" s="1"/>
  <c r="C136" i="9" s="1"/>
  <c r="C89" i="9"/>
  <c r="C74" i="9"/>
  <c r="C722" i="13"/>
  <c r="C1009" i="13" s="1"/>
  <c r="C1296" i="13" s="1"/>
  <c r="C72" i="9"/>
  <c r="C87" i="9"/>
  <c r="C856" i="13"/>
  <c r="C1143" i="13" s="1"/>
  <c r="C1430" i="13" s="1"/>
  <c r="C712" i="13"/>
  <c r="C999" i="13" s="1"/>
  <c r="C1286" i="13" s="1"/>
  <c r="C85" i="9"/>
  <c r="C113" i="9" s="1"/>
  <c r="C141" i="9" s="1"/>
  <c r="C39" i="10" s="1"/>
  <c r="C57" i="10" s="1"/>
  <c r="C39" i="12" s="1"/>
  <c r="C806" i="13"/>
  <c r="C1093" i="13" s="1"/>
  <c r="C1380" i="13" s="1"/>
  <c r="C34" i="9"/>
  <c r="C35" i="18" s="1"/>
  <c r="C779" i="13"/>
  <c r="C1066" i="13" s="1"/>
  <c r="C1353" i="13" s="1"/>
  <c r="C791" i="13"/>
  <c r="C1078" i="13" s="1"/>
  <c r="C1365" i="13" s="1"/>
  <c r="C843" i="13"/>
  <c r="C1130" i="13" s="1"/>
  <c r="C1417" i="13" s="1"/>
  <c r="C826" i="13"/>
  <c r="C1113" i="13" s="1"/>
  <c r="C1400" i="13" s="1"/>
  <c r="C78" i="9"/>
  <c r="C106" i="9" s="1"/>
  <c r="C71" i="9"/>
  <c r="C81" i="9"/>
  <c r="C747" i="13"/>
  <c r="C1034" i="13" s="1"/>
  <c r="C1321" i="13" s="1"/>
  <c r="C859" i="13"/>
  <c r="C1146" i="13" s="1"/>
  <c r="C602" i="13"/>
  <c r="C889" i="13" s="1"/>
  <c r="C1176" i="13" s="1"/>
  <c r="C73" i="9"/>
  <c r="C83" i="9"/>
  <c r="C111" i="9" s="1"/>
  <c r="C55" i="10" s="1"/>
  <c r="C37" i="12" s="1"/>
  <c r="C117" i="9"/>
  <c r="C145" i="9" s="1"/>
  <c r="C102" i="9"/>
  <c r="C700" i="13"/>
  <c r="C987" i="13" s="1"/>
  <c r="C1274" i="13" s="1"/>
  <c r="C829" i="13"/>
  <c r="C1116" i="13" s="1"/>
  <c r="C1403" i="13" s="1"/>
  <c r="C670" i="13"/>
  <c r="C957" i="13" s="1"/>
  <c r="C1244" i="13" s="1"/>
  <c r="C699" i="13"/>
  <c r="C986" i="13" s="1"/>
  <c r="C1273" i="13" s="1"/>
  <c r="C103" i="9"/>
  <c r="C131" i="9" s="1"/>
  <c r="C112" i="9"/>
  <c r="C140" i="9" s="1"/>
  <c r="C38" i="10" s="1"/>
  <c r="C56" i="10" s="1"/>
  <c r="C38" i="12" s="1"/>
  <c r="C98" i="9"/>
  <c r="C684" i="13"/>
  <c r="C971" i="13" s="1"/>
  <c r="C1258" i="13" s="1"/>
  <c r="C838" i="13"/>
  <c r="C1125" i="13" s="1"/>
  <c r="C1412" i="13" s="1"/>
  <c r="C754" i="13"/>
  <c r="C1041" i="13" s="1"/>
  <c r="C1328" i="13" s="1"/>
  <c r="C766" i="13"/>
  <c r="C1053" i="13" s="1"/>
  <c r="C1340" i="13" s="1"/>
  <c r="C107" i="9"/>
  <c r="C135" i="9" s="1"/>
  <c r="C695" i="13"/>
  <c r="C982" i="13" s="1"/>
  <c r="C1269" i="13" s="1"/>
  <c r="C697" i="13"/>
  <c r="C984" i="13" s="1"/>
  <c r="C1271" i="13" s="1"/>
  <c r="C698" i="13"/>
  <c r="C985" i="13" s="1"/>
  <c r="C1272" i="13" s="1"/>
  <c r="C835" i="13"/>
  <c r="C1122" i="13" s="1"/>
  <c r="C1409" i="13" s="1"/>
  <c r="C599" i="13"/>
  <c r="C886" i="13" s="1"/>
  <c r="C1173" i="13" s="1"/>
  <c r="C798" i="13"/>
  <c r="C1085" i="13" s="1"/>
  <c r="C1372" i="13" s="1"/>
  <c r="C99" i="9"/>
  <c r="C127" i="9" s="1"/>
  <c r="C860" i="13"/>
  <c r="C1147" i="13" s="1"/>
  <c r="C1434" i="13" s="1"/>
  <c r="C647" i="13"/>
  <c r="C934" i="13" s="1"/>
  <c r="C1221" i="13" s="1"/>
  <c r="C809" i="13"/>
  <c r="C1096" i="13" s="1"/>
  <c r="C1383" i="13" s="1"/>
  <c r="C745" i="13"/>
  <c r="C1032" i="13" s="1"/>
  <c r="C1319" i="13" s="1"/>
  <c r="C101" i="9"/>
  <c r="C129" i="9" s="1"/>
  <c r="C104" i="9"/>
  <c r="C132" i="9" s="1"/>
  <c r="C97" i="9"/>
  <c r="C125" i="9" s="1"/>
  <c r="C31" i="10" s="1"/>
  <c r="C49" i="10" s="1"/>
  <c r="C31" i="12" s="1"/>
  <c r="C114" i="9"/>
  <c r="C142" i="9" s="1"/>
  <c r="C40" i="10" s="1"/>
  <c r="C58" i="10" s="1"/>
  <c r="C40" i="12" s="1"/>
  <c r="C762" i="13"/>
  <c r="C1049" i="13" s="1"/>
  <c r="C1336" i="13" s="1"/>
  <c r="C850" i="13"/>
  <c r="C1137" i="13" s="1"/>
  <c r="C1424" i="13" s="1"/>
  <c r="C765" i="13"/>
  <c r="C1052" i="13" s="1"/>
  <c r="C1339" i="13" s="1"/>
  <c r="C864" i="13"/>
  <c r="C1151" i="13" s="1"/>
  <c r="C1438" i="13" s="1"/>
  <c r="C664" i="13"/>
  <c r="C951" i="13" s="1"/>
  <c r="C1238" i="13" s="1"/>
  <c r="C801" i="13"/>
  <c r="C1088" i="13" s="1"/>
  <c r="C1375" i="13" s="1"/>
  <c r="C731" i="13"/>
  <c r="C1018" i="13" s="1"/>
  <c r="C1305" i="13" s="1"/>
  <c r="C673" i="13"/>
  <c r="C960" i="13" s="1"/>
  <c r="C1247" i="13" s="1"/>
  <c r="C833" i="13"/>
  <c r="C1120" i="13" s="1"/>
  <c r="C1407" i="13" s="1"/>
  <c r="C693" i="13"/>
  <c r="C980" i="13" s="1"/>
  <c r="C1267" i="13" s="1"/>
  <c r="C820" i="13"/>
  <c r="C1107" i="13" s="1"/>
  <c r="C1394" i="13" s="1"/>
  <c r="C666" i="13"/>
  <c r="C953" i="13" s="1"/>
  <c r="C1240" i="13" s="1"/>
  <c r="C781" i="13"/>
  <c r="C1068" i="13" s="1"/>
  <c r="C1355" i="13" s="1"/>
  <c r="C728" i="13"/>
  <c r="C1015" i="13" s="1"/>
  <c r="C1302" i="13" s="1"/>
  <c r="C783" i="13"/>
  <c r="C1070" i="13" s="1"/>
  <c r="C1357" i="13" s="1"/>
  <c r="C834" i="13"/>
  <c r="C1121" i="13" s="1"/>
  <c r="C1408" i="13" s="1"/>
  <c r="C702" i="13"/>
  <c r="C989" i="13" s="1"/>
  <c r="C1276" i="13" s="1"/>
  <c r="C610" i="13"/>
  <c r="C897" i="13" s="1"/>
  <c r="C1184" i="13" s="1"/>
  <c r="C714" i="13"/>
  <c r="C1001" i="13" s="1"/>
  <c r="C1288" i="13" s="1"/>
  <c r="C586" i="13"/>
  <c r="C873" i="13" s="1"/>
  <c r="C744" i="13"/>
  <c r="C1031" i="13" s="1"/>
  <c r="C1318" i="13" s="1"/>
  <c r="C643" i="13"/>
  <c r="C930" i="13" s="1"/>
  <c r="C1217" i="13" s="1"/>
  <c r="C608" i="13"/>
  <c r="C895" i="13" s="1"/>
  <c r="C1182" i="13" s="1"/>
  <c r="C774" i="13"/>
  <c r="C1061" i="13" s="1"/>
  <c r="C1348" i="13" s="1"/>
  <c r="C703" i="13"/>
  <c r="C990" i="13" s="1"/>
  <c r="C1277" i="13" s="1"/>
  <c r="C690" i="13"/>
  <c r="C977" i="13" s="1"/>
  <c r="C1264" i="13" s="1"/>
  <c r="C605" i="13"/>
  <c r="C892" i="13" s="1"/>
  <c r="C1179" i="13" s="1"/>
  <c r="C832" i="13"/>
  <c r="C1119" i="13" s="1"/>
  <c r="C1406" i="13" s="1"/>
  <c r="C653" i="13"/>
  <c r="C940" i="13" s="1"/>
  <c r="C1227" i="13" s="1"/>
  <c r="C742" i="13"/>
  <c r="C1029" i="13" s="1"/>
  <c r="C1316" i="13" s="1"/>
  <c r="C823" i="13"/>
  <c r="C1110" i="13" s="1"/>
  <c r="C1397" i="13" s="1"/>
  <c r="C100" i="9"/>
  <c r="C110" i="9"/>
  <c r="C138" i="9" s="1"/>
  <c r="C36" i="10" s="1"/>
  <c r="C54" i="10" s="1"/>
  <c r="C36" i="12" s="1"/>
  <c r="C115" i="9"/>
  <c r="C143" i="9" s="1"/>
  <c r="C750" i="13"/>
  <c r="C1037" i="13" s="1"/>
  <c r="C1324" i="13" s="1"/>
  <c r="C769" i="13"/>
  <c r="C1056" i="13" s="1"/>
  <c r="C1343" i="13" s="1"/>
  <c r="C861" i="13"/>
  <c r="C1148" i="13" s="1"/>
  <c r="C1435" i="13" s="1"/>
  <c r="C687" i="13"/>
  <c r="C974" i="13" s="1"/>
  <c r="C1261" i="13" s="1"/>
  <c r="C668" i="13"/>
  <c r="C955" i="13" s="1"/>
  <c r="C1242" i="13" s="1"/>
  <c r="C819" i="13"/>
  <c r="C1106" i="13" s="1"/>
  <c r="C1393" i="13" s="1"/>
  <c r="C678" i="13"/>
  <c r="C965" i="13" s="1"/>
  <c r="C1252" i="13" s="1"/>
  <c r="C597" i="13"/>
  <c r="C884" i="13" s="1"/>
  <c r="C1171" i="13" s="1"/>
  <c r="C679" i="13"/>
  <c r="C966" i="13" s="1"/>
  <c r="C1253" i="13" s="1"/>
  <c r="C830" i="13"/>
  <c r="C1117" i="13" s="1"/>
  <c r="C1404" i="13" s="1"/>
  <c r="C625" i="13"/>
  <c r="C912" i="13" s="1"/>
  <c r="C1199" i="13" s="1"/>
  <c r="C671" i="13"/>
  <c r="C958" i="13" s="1"/>
  <c r="C1245" i="13" s="1"/>
  <c r="C756" i="13"/>
  <c r="C1043" i="13" s="1"/>
  <c r="C1330" i="13" s="1"/>
  <c r="C672" i="13"/>
  <c r="C959" i="13" s="1"/>
  <c r="C1246" i="13" s="1"/>
  <c r="C623" i="13"/>
  <c r="C910" i="13" s="1"/>
  <c r="C1197" i="13" s="1"/>
  <c r="C730" i="13"/>
  <c r="C1017" i="13" s="1"/>
  <c r="C1304" i="13" s="1"/>
  <c r="C821" i="13"/>
  <c r="C1108" i="13" s="1"/>
  <c r="C1395" i="13" s="1"/>
  <c r="C646" i="13"/>
  <c r="C933" i="13" s="1"/>
  <c r="C1220" i="13" s="1"/>
  <c r="C719" i="13"/>
  <c r="C1006" i="13" s="1"/>
  <c r="C1293" i="13" s="1"/>
  <c r="C622" i="13"/>
  <c r="C909" i="13" s="1"/>
  <c r="C1196" i="13" s="1"/>
  <c r="C797" i="13"/>
  <c r="C1084" i="13" s="1"/>
  <c r="C1371" i="13" s="1"/>
  <c r="C624" i="13"/>
  <c r="C911" i="13" s="1"/>
  <c r="C1198" i="13" s="1"/>
  <c r="C663" i="13"/>
  <c r="C950" i="13" s="1"/>
  <c r="C1237" i="13" s="1"/>
  <c r="C644" i="13"/>
  <c r="C931" i="13" s="1"/>
  <c r="C1218" i="13" s="1"/>
  <c r="C650" i="13"/>
  <c r="C937" i="13" s="1"/>
  <c r="C1224" i="13" s="1"/>
  <c r="C810" i="13"/>
  <c r="C1097" i="13" s="1"/>
  <c r="C1384" i="13" s="1"/>
  <c r="C657" i="13"/>
  <c r="C944" i="13" s="1"/>
  <c r="C665" i="13"/>
  <c r="C952" i="13" s="1"/>
  <c r="C1239" i="13" s="1"/>
  <c r="C751" i="13"/>
  <c r="C1038" i="13" s="1"/>
  <c r="C1325" i="13" s="1"/>
  <c r="C846" i="13"/>
  <c r="C1133" i="13" s="1"/>
  <c r="C1420" i="13" s="1"/>
  <c r="C789" i="13"/>
  <c r="C1076" i="13" s="1"/>
  <c r="C1363" i="13" s="1"/>
  <c r="C802" i="13"/>
  <c r="C1089" i="13" s="1"/>
  <c r="C1376" i="13" s="1"/>
  <c r="C775" i="13"/>
  <c r="C1062" i="13" s="1"/>
  <c r="C1349" i="13" s="1"/>
  <c r="C662" i="13"/>
  <c r="C949" i="13" s="1"/>
  <c r="C1236" i="13" s="1"/>
  <c r="C677" i="13"/>
  <c r="C964" i="13" s="1"/>
  <c r="C1251" i="13" s="1"/>
  <c r="C636" i="13"/>
  <c r="C923" i="13" s="1"/>
  <c r="C1210" i="13" s="1"/>
  <c r="C777" i="13"/>
  <c r="C1064" i="13" s="1"/>
  <c r="C1351" i="13" s="1"/>
  <c r="C840" i="13"/>
  <c r="C1127" i="13" s="1"/>
  <c r="C1414" i="13" s="1"/>
  <c r="C658" i="13"/>
  <c r="C945" i="13" s="1"/>
  <c r="C1232" i="13" s="1"/>
  <c r="C616" i="13"/>
  <c r="C903" i="13" s="1"/>
  <c r="C1190" i="13" s="1"/>
  <c r="C800" i="13"/>
  <c r="C1087" i="13" s="1"/>
  <c r="C1374" i="13" s="1"/>
  <c r="C621" i="13"/>
  <c r="C908" i="13" s="1"/>
  <c r="C1195" i="13" s="1"/>
  <c r="C822" i="13"/>
  <c r="C1109" i="13" s="1"/>
  <c r="C1396" i="13" s="1"/>
  <c r="C841" i="13"/>
  <c r="C1128" i="13" s="1"/>
  <c r="C1415" i="13" s="1"/>
  <c r="C641" i="13"/>
  <c r="C928" i="13" s="1"/>
  <c r="C1215" i="13" s="1"/>
  <c r="C720" i="13"/>
  <c r="C1007" i="13" s="1"/>
  <c r="C1294" i="13" s="1"/>
  <c r="C726" i="13"/>
  <c r="C1013" i="13" s="1"/>
  <c r="C1300" i="13" s="1"/>
  <c r="C737" i="13"/>
  <c r="C1024" i="13" s="1"/>
  <c r="C1311" i="13" s="1"/>
  <c r="C617" i="13"/>
  <c r="C904" i="13" s="1"/>
  <c r="C1191" i="13" s="1"/>
  <c r="C632" i="13"/>
  <c r="C919" i="13" s="1"/>
  <c r="C1206" i="13" s="1"/>
  <c r="C845" i="13"/>
  <c r="C1132" i="13" s="1"/>
  <c r="C1419" i="13" s="1"/>
  <c r="C839" i="13"/>
  <c r="C1126" i="13" s="1"/>
  <c r="C1413" i="13" s="1"/>
  <c r="C725" i="13"/>
  <c r="C1012" i="13" s="1"/>
  <c r="C1299" i="13" s="1"/>
  <c r="C613" i="13"/>
  <c r="C900" i="13" s="1"/>
  <c r="C1187" i="13" s="1"/>
  <c r="C710" i="13"/>
  <c r="C997" i="13" s="1"/>
  <c r="C1284" i="13" s="1"/>
  <c r="C683" i="13"/>
  <c r="C970" i="13" s="1"/>
  <c r="C1257" i="13" s="1"/>
  <c r="C790" i="13"/>
  <c r="C1077" i="13" s="1"/>
  <c r="C1364" i="13" s="1"/>
  <c r="C598" i="13"/>
  <c r="C885" i="13" s="1"/>
  <c r="C1172" i="13" s="1"/>
  <c r="C787" i="13"/>
  <c r="C1074" i="13" s="1"/>
  <c r="C1361" i="13" s="1"/>
  <c r="C681" i="13"/>
  <c r="C968" i="13" s="1"/>
  <c r="C1255" i="13" s="1"/>
  <c r="C661" i="13"/>
  <c r="C948" i="13" s="1"/>
  <c r="C1235" i="13" s="1"/>
  <c r="C748" i="13"/>
  <c r="C1035" i="13" s="1"/>
  <c r="C1322" i="13" s="1"/>
  <c r="C732" i="13"/>
  <c r="C1019" i="13" s="1"/>
  <c r="C1306" i="13" s="1"/>
  <c r="C803" i="13"/>
  <c r="C1090" i="13" s="1"/>
  <c r="C1377" i="13" s="1"/>
  <c r="C792" i="13"/>
  <c r="C1079" i="13" s="1"/>
  <c r="C1366" i="13" s="1"/>
  <c r="C805" i="13"/>
  <c r="C1092" i="13" s="1"/>
  <c r="C1379" i="13" s="1"/>
  <c r="C628" i="13"/>
  <c r="C915" i="13" s="1"/>
  <c r="C1202" i="13" s="1"/>
  <c r="C674" i="13"/>
  <c r="C961" i="13" s="1"/>
  <c r="C1248" i="13" s="1"/>
  <c r="C776" i="13"/>
  <c r="C1063" i="13" s="1"/>
  <c r="C1350" i="13" s="1"/>
  <c r="C743" i="13"/>
  <c r="C1030" i="13" s="1"/>
  <c r="C1317" i="13" s="1"/>
  <c r="C782" i="13"/>
  <c r="C1069" i="13" s="1"/>
  <c r="C1356" i="13" s="1"/>
  <c r="C764" i="13"/>
  <c r="C1051" i="13" s="1"/>
  <c r="C1338" i="13" s="1"/>
  <c r="C615" i="13"/>
  <c r="C902" i="13" s="1"/>
  <c r="C1189" i="13" s="1"/>
  <c r="C627" i="13"/>
  <c r="C914" i="13" s="1"/>
  <c r="C1201" i="13" s="1"/>
  <c r="C591" i="13"/>
  <c r="C878" i="13" s="1"/>
  <c r="C1165" i="13" s="1"/>
  <c r="C705" i="13"/>
  <c r="C992" i="13" s="1"/>
  <c r="C1279" i="13" s="1"/>
  <c r="C799" i="13"/>
  <c r="C1086" i="13" s="1"/>
  <c r="C1373" i="13" s="1"/>
  <c r="C669" i="13"/>
  <c r="C956" i="13" s="1"/>
  <c r="C1243" i="13" s="1"/>
  <c r="C709" i="13"/>
  <c r="C996" i="13" s="1"/>
  <c r="C1283" i="13" s="1"/>
  <c r="C609" i="13"/>
  <c r="C896" i="13" s="1"/>
  <c r="C1183" i="13" s="1"/>
  <c r="C828" i="13"/>
  <c r="C1115" i="13" s="1"/>
  <c r="C1402" i="13" s="1"/>
  <c r="C836" i="13"/>
  <c r="C1123" i="13" s="1"/>
  <c r="C1410" i="13" s="1"/>
  <c r="C716" i="13"/>
  <c r="C1003" i="13" s="1"/>
  <c r="C1290" i="13" s="1"/>
  <c r="C611" i="13"/>
  <c r="C898" i="13" s="1"/>
  <c r="C1185" i="13" s="1"/>
  <c r="C778" i="13"/>
  <c r="C1065" i="13" s="1"/>
  <c r="C1352" i="13" s="1"/>
  <c r="C595" i="13"/>
  <c r="C882" i="13" s="1"/>
  <c r="C1169" i="13" s="1"/>
  <c r="C816" i="13"/>
  <c r="C1103" i="13" s="1"/>
  <c r="C1390" i="13" s="1"/>
  <c r="C660" i="13"/>
  <c r="C947" i="13" s="1"/>
  <c r="C1234" i="13" s="1"/>
  <c r="C770" i="13"/>
  <c r="C1057" i="13" s="1"/>
  <c r="C1344" i="13" s="1"/>
  <c r="C761" i="13"/>
  <c r="C1048" i="13" s="1"/>
  <c r="C1335" i="13" s="1"/>
  <c r="C784" i="13"/>
  <c r="C1071" i="13" s="1"/>
  <c r="C1358" i="13" s="1"/>
  <c r="C715" i="13"/>
  <c r="C1002" i="13" s="1"/>
  <c r="C1289" i="13" s="1"/>
  <c r="C612" i="13"/>
  <c r="C899" i="13" s="1"/>
  <c r="C1186" i="13" s="1"/>
  <c r="C652" i="13"/>
  <c r="C939" i="13" s="1"/>
  <c r="C1226" i="13" s="1"/>
  <c r="C795" i="13"/>
  <c r="C1082" i="13" s="1"/>
  <c r="C1369" i="13" s="1"/>
  <c r="C807" i="13"/>
  <c r="C1094" i="13" s="1"/>
  <c r="C1381" i="13" s="1"/>
  <c r="C785" i="13"/>
  <c r="C1072" i="13" s="1"/>
  <c r="C1359" i="13" s="1"/>
  <c r="C638" i="13"/>
  <c r="C925" i="13" s="1"/>
  <c r="C1212" i="13" s="1"/>
  <c r="C588" i="13"/>
  <c r="C875" i="13" s="1"/>
  <c r="C1162" i="13" s="1"/>
  <c r="C740" i="13"/>
  <c r="C1027" i="13" s="1"/>
  <c r="C1314" i="13" s="1"/>
  <c r="C639" i="13"/>
  <c r="C926" i="13" s="1"/>
  <c r="C1213" i="13" s="1"/>
  <c r="C651" i="13"/>
  <c r="C938" i="13" s="1"/>
  <c r="C1225" i="13" s="1"/>
  <c r="C818" i="13"/>
  <c r="C1105" i="13" s="1"/>
  <c r="C1392" i="13" s="1"/>
  <c r="C767" i="13"/>
  <c r="C1054" i="13" s="1"/>
  <c r="C1341" i="13" s="1"/>
  <c r="C704" i="13"/>
  <c r="C991" i="13" s="1"/>
  <c r="C1278" i="13" s="1"/>
  <c r="C649" i="13"/>
  <c r="C936" i="13" s="1"/>
  <c r="C1223" i="13" s="1"/>
  <c r="C771" i="13"/>
  <c r="C1058" i="13" s="1"/>
  <c r="C1345" i="13" s="1"/>
  <c r="C711" i="13"/>
  <c r="C998" i="13" s="1"/>
  <c r="C1285" i="13" s="1"/>
  <c r="C707" i="13"/>
  <c r="C994" i="13" s="1"/>
  <c r="C1281" i="13" s="1"/>
  <c r="C676" i="13"/>
  <c r="C963" i="13" s="1"/>
  <c r="C1250" i="13" s="1"/>
  <c r="C587" i="13"/>
  <c r="C874" i="13" s="1"/>
  <c r="C1161" i="13" s="1"/>
  <c r="C626" i="13"/>
  <c r="C913" i="13" s="1"/>
  <c r="C1200" i="13" s="1"/>
  <c r="C852" i="13"/>
  <c r="C1139" i="13" s="1"/>
  <c r="C1426" i="13" s="1"/>
  <c r="C590" i="13"/>
  <c r="C877" i="13" s="1"/>
  <c r="C1164" i="13" s="1"/>
  <c r="C654" i="13"/>
  <c r="C941" i="13" s="1"/>
  <c r="C1228" i="13" s="1"/>
  <c r="C758" i="13"/>
  <c r="C1045" i="13" s="1"/>
  <c r="C1332" i="13" s="1"/>
  <c r="C813" i="13"/>
  <c r="C1100" i="13" s="1"/>
  <c r="C1387" i="13" s="1"/>
  <c r="C686" i="13"/>
  <c r="C973" i="13" s="1"/>
  <c r="C1260" i="13" s="1"/>
  <c r="C772" i="13"/>
  <c r="C1059" i="13" s="1"/>
  <c r="C1346" i="13" s="1"/>
  <c r="C645" i="13"/>
  <c r="C932" i="13" s="1"/>
  <c r="C1219" i="13" s="1"/>
  <c r="C837" i="13"/>
  <c r="C1124" i="13" s="1"/>
  <c r="C1411" i="13" s="1"/>
  <c r="C603" i="13"/>
  <c r="C890" i="13" s="1"/>
  <c r="C1177" i="13" s="1"/>
  <c r="C600" i="13"/>
  <c r="C887" i="13" s="1"/>
  <c r="C1174" i="13" s="1"/>
  <c r="C721" i="13"/>
  <c r="C1008" i="13" s="1"/>
  <c r="C1295" i="13" s="1"/>
  <c r="C637" i="13"/>
  <c r="C924" i="13" s="1"/>
  <c r="C1211" i="13" s="1"/>
  <c r="C729" i="13"/>
  <c r="C1016" i="13" s="1"/>
  <c r="C1303" i="13" s="1"/>
  <c r="C682" i="13"/>
  <c r="C969" i="13" s="1"/>
  <c r="C1256" i="13" s="1"/>
  <c r="C688" i="13"/>
  <c r="C975" i="13" s="1"/>
  <c r="C1262" i="13" s="1"/>
  <c r="C694" i="13"/>
  <c r="C981" i="13" s="1"/>
  <c r="C1268" i="13" s="1"/>
  <c r="C727" i="13"/>
  <c r="C1014" i="13" s="1"/>
  <c r="C1301" i="13" s="1"/>
  <c r="C847" i="13"/>
  <c r="C1134" i="13" s="1"/>
  <c r="C1421" i="13" s="1"/>
  <c r="C706" i="13"/>
  <c r="C993" i="13" s="1"/>
  <c r="C1280" i="13" s="1"/>
  <c r="C863" i="13"/>
  <c r="C1150" i="13" s="1"/>
  <c r="C1437" i="13" s="1"/>
  <c r="C629" i="13"/>
  <c r="C916" i="13" s="1"/>
  <c r="C1203" i="13" s="1"/>
  <c r="C635" i="13"/>
  <c r="C922" i="13" s="1"/>
  <c r="C1209" i="13" s="1"/>
  <c r="C736" i="13"/>
  <c r="C1023" i="13" s="1"/>
  <c r="C1310" i="13" s="1"/>
  <c r="C804" i="13"/>
  <c r="C1091" i="13" s="1"/>
  <c r="C1378" i="13" s="1"/>
  <c r="C749" i="13"/>
  <c r="C1036" i="13" s="1"/>
  <c r="C1323" i="13" s="1"/>
  <c r="C768" i="13"/>
  <c r="C1055" i="13" s="1"/>
  <c r="C1342" i="13" s="1"/>
  <c r="C757" i="13"/>
  <c r="C1044" i="13" s="1"/>
  <c r="C1331" i="13" s="1"/>
  <c r="C659" i="13"/>
  <c r="C946" i="13" s="1"/>
  <c r="C1233" i="13" s="1"/>
  <c r="C796" i="13"/>
  <c r="C1083" i="13" s="1"/>
  <c r="C1370" i="13" s="1"/>
  <c r="C696" i="13"/>
  <c r="C983" i="13" s="1"/>
  <c r="C1270" i="13" s="1"/>
  <c r="C825" i="13"/>
  <c r="C1112" i="13" s="1"/>
  <c r="C1399" i="13" s="1"/>
  <c r="C831" i="13"/>
  <c r="C1118" i="13" s="1"/>
  <c r="C1405" i="13" s="1"/>
  <c r="C630" i="13"/>
  <c r="C917" i="13" s="1"/>
  <c r="C1204" i="13" s="1"/>
  <c r="C604" i="13"/>
  <c r="C891" i="13" s="1"/>
  <c r="C1178" i="13" s="1"/>
  <c r="C619" i="13"/>
  <c r="C906" i="13" s="1"/>
  <c r="C1193" i="13" s="1"/>
  <c r="C618" i="13"/>
  <c r="C905" i="13" s="1"/>
  <c r="C1192" i="13" s="1"/>
  <c r="C815" i="13"/>
  <c r="C1102" i="13" s="1"/>
  <c r="C1389" i="13" s="1"/>
  <c r="C642" i="13"/>
  <c r="C929" i="13" s="1"/>
  <c r="C1216" i="13" s="1"/>
  <c r="C780" i="13"/>
  <c r="C1067" i="13" s="1"/>
  <c r="C1354" i="13" s="1"/>
  <c r="C786" i="13"/>
  <c r="C1073" i="13" s="1"/>
  <c r="C1360" i="13" s="1"/>
  <c r="C739" i="13"/>
  <c r="C1026" i="13" s="1"/>
  <c r="C1313" i="13" s="1"/>
  <c r="C759" i="13"/>
  <c r="C1046" i="13" s="1"/>
  <c r="C1333" i="13" s="1"/>
  <c r="C844" i="13"/>
  <c r="C1131" i="13" s="1"/>
  <c r="C1418" i="13" s="1"/>
  <c r="C656" i="13"/>
  <c r="C943" i="13" s="1"/>
  <c r="C1230" i="13" s="1"/>
  <c r="C808" i="13"/>
  <c r="C1095" i="13" s="1"/>
  <c r="C1382" i="13" s="1"/>
  <c r="C685" i="13"/>
  <c r="C972" i="13" s="1"/>
  <c r="C1259" i="13" s="1"/>
  <c r="C717" i="13"/>
  <c r="C1004" i="13" s="1"/>
  <c r="C1291" i="13" s="1"/>
  <c r="C655" i="13"/>
  <c r="C942" i="13" s="1"/>
  <c r="C1229" i="13" s="1"/>
  <c r="C854" i="13"/>
  <c r="C1141" i="13" s="1"/>
  <c r="C1428" i="13" s="1"/>
  <c r="C734" i="13"/>
  <c r="C1021" i="13" s="1"/>
  <c r="C1308" i="13" s="1"/>
  <c r="C773" i="13"/>
  <c r="C1060" i="13" s="1"/>
  <c r="C1347" i="13" s="1"/>
  <c r="C708" i="13"/>
  <c r="C995" i="13" s="1"/>
  <c r="C1282" i="13" s="1"/>
  <c r="C620" i="13"/>
  <c r="C907" i="13" s="1"/>
  <c r="C1194" i="13" s="1"/>
  <c r="C857" i="13"/>
  <c r="C1144" i="13" s="1"/>
  <c r="C1431" i="13" s="1"/>
  <c r="C763" i="13"/>
  <c r="C1050" i="13" s="1"/>
  <c r="C1337" i="13" s="1"/>
  <c r="C866" i="13"/>
  <c r="C1153" i="13" s="1"/>
  <c r="C1440" i="13" s="1"/>
  <c r="C614" i="13"/>
  <c r="C901" i="13" s="1"/>
  <c r="C1188" i="13" s="1"/>
  <c r="C755" i="13"/>
  <c r="C1042" i="13" s="1"/>
  <c r="C1329" i="13" s="1"/>
  <c r="C691" i="13"/>
  <c r="C978" i="13" s="1"/>
  <c r="C1265" i="13" s="1"/>
  <c r="C594" i="13"/>
  <c r="C881" i="13" s="1"/>
  <c r="C1168" i="13" s="1"/>
  <c r="C596" i="13"/>
  <c r="C883" i="13" s="1"/>
  <c r="C1170" i="13" s="1"/>
  <c r="C842" i="13"/>
  <c r="C1129" i="13" s="1"/>
  <c r="C1416" i="13" s="1"/>
  <c r="C607" i="13"/>
  <c r="C894" i="13" s="1"/>
  <c r="C1181" i="13" s="1"/>
  <c r="C741" i="13"/>
  <c r="C1028" i="13" s="1"/>
  <c r="C1315" i="13" s="1"/>
  <c r="C851" i="13"/>
  <c r="C1138" i="13" s="1"/>
  <c r="C1425" i="13" s="1"/>
  <c r="C648" i="13"/>
  <c r="C935" i="13" s="1"/>
  <c r="C1222" i="13" s="1"/>
  <c r="C601" i="13"/>
  <c r="C888" i="13" s="1"/>
  <c r="C1175" i="13" s="1"/>
  <c r="C760" i="13"/>
  <c r="C1047" i="13" s="1"/>
  <c r="C1334" i="13" s="1"/>
  <c r="C692" i="13"/>
  <c r="C979" i="13" s="1"/>
  <c r="C1266" i="13" s="1"/>
  <c r="C865" i="13"/>
  <c r="C1152" i="13" s="1"/>
  <c r="C1439" i="13" s="1"/>
  <c r="C592" i="13"/>
  <c r="C879" i="13" s="1"/>
  <c r="C1166" i="13" s="1"/>
  <c r="C817" i="13"/>
  <c r="C1104" i="13" s="1"/>
  <c r="C1391" i="13" s="1"/>
  <c r="C794" i="13"/>
  <c r="C1081" i="13" s="1"/>
  <c r="C1368" i="13" s="1"/>
  <c r="C724" i="13"/>
  <c r="C1011" i="13" s="1"/>
  <c r="C1298" i="13" s="1"/>
  <c r="C849" i="13"/>
  <c r="C1136" i="13" s="1"/>
  <c r="C1423" i="13" s="1"/>
  <c r="C733" i="13"/>
  <c r="C1020" i="13" s="1"/>
  <c r="C1307" i="13" s="1"/>
  <c r="C735" i="13"/>
  <c r="C1022" i="13" s="1"/>
  <c r="C1309" i="13" s="1"/>
  <c r="C827" i="13"/>
  <c r="C1114" i="13" s="1"/>
  <c r="C1401" i="13" s="1"/>
  <c r="C680" i="13"/>
  <c r="C967" i="13" s="1"/>
  <c r="C1254" i="13" s="1"/>
  <c r="C853" i="13"/>
  <c r="C1140" i="13" s="1"/>
  <c r="C1427" i="13" s="1"/>
  <c r="C752" i="13"/>
  <c r="C1039" i="13" s="1"/>
  <c r="C1326" i="13" s="1"/>
  <c r="C713" i="13"/>
  <c r="C1000" i="13" s="1"/>
  <c r="C1287" i="13" s="1"/>
  <c r="C689" i="13"/>
  <c r="C976" i="13" s="1"/>
  <c r="C1263" i="13" s="1"/>
  <c r="C814" i="13"/>
  <c r="C1101" i="13" s="1"/>
  <c r="C1388" i="13" s="1"/>
  <c r="C855" i="13"/>
  <c r="C1142" i="13" s="1"/>
  <c r="C1429" i="13" s="1"/>
  <c r="C848" i="13"/>
  <c r="C1135" i="13" s="1"/>
  <c r="C1422" i="13" s="1"/>
  <c r="C631" i="13"/>
  <c r="C918" i="13" s="1"/>
  <c r="C1205" i="13" s="1"/>
  <c r="C589" i="13"/>
  <c r="C876" i="13" s="1"/>
  <c r="C1163" i="13" s="1"/>
  <c r="C640" i="13"/>
  <c r="C927" i="13" s="1"/>
  <c r="C1214" i="13" s="1"/>
  <c r="C593" i="13"/>
  <c r="C880" i="13" s="1"/>
  <c r="C1167" i="13" s="1"/>
  <c r="C634" i="13"/>
  <c r="C921" i="13" s="1"/>
  <c r="C1208" i="13" s="1"/>
  <c r="C667" i="13"/>
  <c r="C954" i="13" s="1"/>
  <c r="C1241" i="13" s="1"/>
  <c r="C675" i="13"/>
  <c r="C962" i="13" s="1"/>
  <c r="C1249" i="13" s="1"/>
  <c r="C633" i="13"/>
  <c r="C920" i="13" s="1"/>
  <c r="C1207" i="13" s="1"/>
  <c r="C738" i="13"/>
  <c r="C1025" i="13" s="1"/>
  <c r="C1312" i="13" s="1"/>
  <c r="C723" i="13"/>
  <c r="C1010" i="13" s="1"/>
  <c r="C1297" i="13" s="1"/>
  <c r="C753" i="13"/>
  <c r="C1040" i="13" s="1"/>
  <c r="C1327" i="13" s="1"/>
  <c r="C862" i="13"/>
  <c r="C1149" i="13" s="1"/>
  <c r="C1436" i="13" s="1"/>
  <c r="C718" i="13"/>
  <c r="C1005" i="13" s="1"/>
  <c r="C1292" i="13" s="1"/>
  <c r="C746" i="13"/>
  <c r="C1033" i="13" s="1"/>
  <c r="C1320" i="13" s="1"/>
  <c r="C811" i="13"/>
  <c r="C1098" i="13" s="1"/>
  <c r="C1385" i="13" s="1"/>
  <c r="C858" i="13"/>
  <c r="C1145" i="13" s="1"/>
  <c r="C28" i="15" s="1"/>
  <c r="C40" i="15" s="1"/>
  <c r="C701" i="13"/>
  <c r="C988" i="13" s="1"/>
  <c r="C1275" i="13" s="1"/>
  <c r="C35" i="9"/>
  <c r="C580" i="17"/>
  <c r="C580" i="13"/>
  <c r="C25" i="12"/>
  <c r="C130" i="9"/>
  <c r="C852" i="17"/>
  <c r="C1139" i="17" s="1"/>
  <c r="C1426" i="17" s="1"/>
  <c r="C854" i="17"/>
  <c r="C1141" i="17" s="1"/>
  <c r="C1428" i="17" s="1"/>
  <c r="C853" i="17"/>
  <c r="C1140" i="17" s="1"/>
  <c r="C1427" i="17" s="1"/>
  <c r="C96" i="9"/>
  <c r="C32" i="10"/>
  <c r="C50" i="10" s="1"/>
  <c r="C32" i="12" s="1"/>
  <c r="C126" i="9"/>
  <c r="C293" i="17"/>
  <c r="C734" i="17"/>
  <c r="C1021" i="17" s="1"/>
  <c r="C1308" i="17" s="1"/>
  <c r="C811" i="17"/>
  <c r="C1098" i="17" s="1"/>
  <c r="C1385" i="17" s="1"/>
  <c r="C634" i="17"/>
  <c r="C921" i="17" s="1"/>
  <c r="C1208" i="17" s="1"/>
  <c r="C631" i="17"/>
  <c r="C918" i="17" s="1"/>
  <c r="C1205" i="17" s="1"/>
  <c r="C618" i="17"/>
  <c r="C905" i="17" s="1"/>
  <c r="C1192" i="17" s="1"/>
  <c r="C600" i="17"/>
  <c r="C887" i="17" s="1"/>
  <c r="C1174" i="17" s="1"/>
  <c r="C591" i="17"/>
  <c r="C878" i="17" s="1"/>
  <c r="C1165" i="17" s="1"/>
  <c r="C605" i="17"/>
  <c r="C892" i="17" s="1"/>
  <c r="C1179" i="17" s="1"/>
  <c r="C833" i="17"/>
  <c r="C1120" i="17" s="1"/>
  <c r="C1407" i="17" s="1"/>
  <c r="C834" i="17"/>
  <c r="C1121" i="17" s="1"/>
  <c r="C1408" i="17" s="1"/>
  <c r="C844" i="17"/>
  <c r="C1131" i="17" s="1"/>
  <c r="C1418" i="17" s="1"/>
  <c r="C612" i="17"/>
  <c r="C899" i="17" s="1"/>
  <c r="C1186" i="17" s="1"/>
  <c r="C593" i="17"/>
  <c r="C880" i="17" s="1"/>
  <c r="C1167" i="17" s="1"/>
  <c r="C607" i="17"/>
  <c r="C894" i="17" s="1"/>
  <c r="C1181" i="17" s="1"/>
  <c r="C776" i="17"/>
  <c r="C1063" i="17" s="1"/>
  <c r="C1350" i="17" s="1"/>
  <c r="C784" i="17"/>
  <c r="C1071" i="17" s="1"/>
  <c r="C1358" i="17" s="1"/>
  <c r="C747" i="17"/>
  <c r="C1034" i="17" s="1"/>
  <c r="C1321" i="17" s="1"/>
  <c r="C835" i="17"/>
  <c r="C1122" i="17" s="1"/>
  <c r="C1409" i="17" s="1"/>
  <c r="C845" i="17"/>
  <c r="C1132" i="17" s="1"/>
  <c r="C1419" i="17" s="1"/>
  <c r="C708" i="17"/>
  <c r="C995" i="17" s="1"/>
  <c r="C1282" i="17" s="1"/>
  <c r="C668" i="17"/>
  <c r="C955" i="17" s="1"/>
  <c r="C1242" i="17" s="1"/>
  <c r="C630" i="17"/>
  <c r="C917" i="17" s="1"/>
  <c r="C1204" i="17" s="1"/>
  <c r="C647" i="17"/>
  <c r="C934" i="17" s="1"/>
  <c r="C1221" i="17" s="1"/>
  <c r="C804" i="17"/>
  <c r="C1091" i="17" s="1"/>
  <c r="C1378" i="17" s="1"/>
  <c r="C738" i="17"/>
  <c r="C1025" i="17" s="1"/>
  <c r="C1312" i="17" s="1"/>
  <c r="C650" i="17"/>
  <c r="C937" i="17" s="1"/>
  <c r="C1224" i="17" s="1"/>
  <c r="C865" i="17"/>
  <c r="C1152" i="17" s="1"/>
  <c r="C1439" i="17" s="1"/>
  <c r="C793" i="17"/>
  <c r="C1080" i="17" s="1"/>
  <c r="C1367" i="17" s="1"/>
  <c r="C596" i="17"/>
  <c r="C883" i="17" s="1"/>
  <c r="C1170" i="17" s="1"/>
  <c r="C769" i="17"/>
  <c r="C1056" i="17" s="1"/>
  <c r="C1343" i="17" s="1"/>
  <c r="C770" i="17"/>
  <c r="C1057" i="17" s="1"/>
  <c r="C1344" i="17" s="1"/>
  <c r="C599" i="17"/>
  <c r="C886" i="17" s="1"/>
  <c r="C1173" i="17" s="1"/>
  <c r="C812" i="17"/>
  <c r="C1099" i="17" s="1"/>
  <c r="C1386" i="17" s="1"/>
  <c r="C808" i="17"/>
  <c r="C1095" i="17" s="1"/>
  <c r="C1382" i="17" s="1"/>
  <c r="C684" i="17"/>
  <c r="C971" i="17" s="1"/>
  <c r="C1258" i="17" s="1"/>
  <c r="C753" i="17"/>
  <c r="C1040" i="17" s="1"/>
  <c r="C1327" i="17" s="1"/>
  <c r="C645" i="17"/>
  <c r="C932" i="17" s="1"/>
  <c r="C1219" i="17" s="1"/>
  <c r="C791" i="17"/>
  <c r="C1078" i="17" s="1"/>
  <c r="C1365" i="17" s="1"/>
  <c r="C818" i="17"/>
  <c r="C1105" i="17" s="1"/>
  <c r="C1392" i="17" s="1"/>
  <c r="C819" i="17"/>
  <c r="C1106" i="17" s="1"/>
  <c r="C1393" i="17" s="1"/>
  <c r="C802" i="17"/>
  <c r="C1089" i="17" s="1"/>
  <c r="C1376" i="17" s="1"/>
  <c r="C643" i="17"/>
  <c r="C930" i="17" s="1"/>
  <c r="C1217" i="17" s="1"/>
  <c r="C765" i="17"/>
  <c r="C1052" i="17" s="1"/>
  <c r="C1339" i="17" s="1"/>
  <c r="C843" i="17"/>
  <c r="C1130" i="17" s="1"/>
  <c r="C1417" i="17" s="1"/>
  <c r="C744" i="17"/>
  <c r="C1031" i="17" s="1"/>
  <c r="C1318" i="17" s="1"/>
  <c r="C703" i="17"/>
  <c r="C990" i="17" s="1"/>
  <c r="C1277" i="17" s="1"/>
  <c r="C754" i="17"/>
  <c r="C1041" i="17" s="1"/>
  <c r="C1328" i="17" s="1"/>
  <c r="C730" i="17"/>
  <c r="C1017" i="17" s="1"/>
  <c r="C1304" i="17" s="1"/>
  <c r="C624" i="17"/>
  <c r="C911" i="17" s="1"/>
  <c r="C1198" i="17" s="1"/>
  <c r="C636" i="17"/>
  <c r="C923" i="17" s="1"/>
  <c r="C1210" i="17" s="1"/>
  <c r="C726" i="17"/>
  <c r="C1013" i="17" s="1"/>
  <c r="C1300" i="17" s="1"/>
  <c r="C711" i="17"/>
  <c r="C998" i="17" s="1"/>
  <c r="C1285" i="17" s="1"/>
  <c r="C724" i="17"/>
  <c r="C1011" i="17" s="1"/>
  <c r="C1298" i="17" s="1"/>
  <c r="C627" i="17"/>
  <c r="C914" i="17" s="1"/>
  <c r="C1201" i="17" s="1"/>
  <c r="C826" i="17"/>
  <c r="C1113" i="17" s="1"/>
  <c r="C1400" i="17" s="1"/>
  <c r="C670" i="17"/>
  <c r="C957" i="17" s="1"/>
  <c r="C1244" i="17" s="1"/>
  <c r="C755" i="17"/>
  <c r="C1042" i="17" s="1"/>
  <c r="C1329" i="17" s="1"/>
  <c r="C659" i="17"/>
  <c r="C946" i="17" s="1"/>
  <c r="C1233" i="17" s="1"/>
  <c r="C698" i="17"/>
  <c r="C985" i="17" s="1"/>
  <c r="C1272" i="17" s="1"/>
  <c r="C701" i="17"/>
  <c r="C988" i="17" s="1"/>
  <c r="C1275" i="17" s="1"/>
  <c r="C619" i="17"/>
  <c r="C906" i="17" s="1"/>
  <c r="C1193" i="17" s="1"/>
  <c r="C595" i="17"/>
  <c r="C882" i="17" s="1"/>
  <c r="C1169" i="17" s="1"/>
  <c r="C830" i="17"/>
  <c r="C1117" i="17" s="1"/>
  <c r="C1404" i="17" s="1"/>
  <c r="C816" i="17"/>
  <c r="C1103" i="17" s="1"/>
  <c r="C1390" i="17" s="1"/>
  <c r="C752" i="17"/>
  <c r="C1039" i="17" s="1"/>
  <c r="C1326" i="17" s="1"/>
  <c r="C721" i="17"/>
  <c r="C1008" i="17" s="1"/>
  <c r="C1295" i="17" s="1"/>
  <c r="C586" i="17"/>
  <c r="C637" i="17"/>
  <c r="C924" i="17" s="1"/>
  <c r="C1211" i="17" s="1"/>
  <c r="C803" i="17"/>
  <c r="C1090" i="17" s="1"/>
  <c r="C1377" i="17" s="1"/>
  <c r="C665" i="17"/>
  <c r="C952" i="17" s="1"/>
  <c r="C1239" i="17" s="1"/>
  <c r="C704" i="17"/>
  <c r="C991" i="17" s="1"/>
  <c r="C1278" i="17" s="1"/>
  <c r="C697" i="17"/>
  <c r="C984" i="17" s="1"/>
  <c r="C1271" i="17" s="1"/>
  <c r="C617" i="17"/>
  <c r="C904" i="17" s="1"/>
  <c r="C1191" i="17" s="1"/>
  <c r="C801" i="17"/>
  <c r="C1088" i="17" s="1"/>
  <c r="C1375" i="17" s="1"/>
  <c r="C632" i="17"/>
  <c r="C919" i="17" s="1"/>
  <c r="C1206" i="17" s="1"/>
  <c r="C836" i="17"/>
  <c r="C1123" i="17" s="1"/>
  <c r="C1410" i="17" s="1"/>
  <c r="C641" i="17"/>
  <c r="C928" i="17" s="1"/>
  <c r="C1215" i="17" s="1"/>
  <c r="C757" i="17"/>
  <c r="C1044" i="17" s="1"/>
  <c r="C1331" i="17" s="1"/>
  <c r="C654" i="17"/>
  <c r="C941" i="17" s="1"/>
  <c r="C1228" i="17" s="1"/>
  <c r="C848" i="17"/>
  <c r="C1135" i="17" s="1"/>
  <c r="C1422" i="17" s="1"/>
  <c r="C846" i="17"/>
  <c r="C1133" i="17" s="1"/>
  <c r="C1420" i="17" s="1"/>
  <c r="C751" i="17"/>
  <c r="C1038" i="17" s="1"/>
  <c r="C1325" i="17" s="1"/>
  <c r="C807" i="17"/>
  <c r="C1094" i="17" s="1"/>
  <c r="C1381" i="17" s="1"/>
  <c r="C760" i="17"/>
  <c r="C1047" i="17" s="1"/>
  <c r="C1334" i="17" s="1"/>
  <c r="C709" i="17"/>
  <c r="C996" i="17" s="1"/>
  <c r="C1283" i="17" s="1"/>
  <c r="C662" i="17"/>
  <c r="C949" i="17" s="1"/>
  <c r="C1236" i="17" s="1"/>
  <c r="C626" i="17"/>
  <c r="C913" i="17" s="1"/>
  <c r="C1200" i="17" s="1"/>
  <c r="C657" i="17"/>
  <c r="C944" i="17" s="1"/>
  <c r="C779" i="17"/>
  <c r="C1066" i="17" s="1"/>
  <c r="C1353" i="17" s="1"/>
  <c r="C759" i="17"/>
  <c r="C1046" i="17" s="1"/>
  <c r="C1333" i="17" s="1"/>
  <c r="C771" i="17"/>
  <c r="C1058" i="17" s="1"/>
  <c r="C1345" i="17" s="1"/>
  <c r="C810" i="17"/>
  <c r="C1097" i="17" s="1"/>
  <c r="C1384" i="17" s="1"/>
  <c r="C722" i="17"/>
  <c r="C1009" i="17" s="1"/>
  <c r="C1296" i="17" s="1"/>
  <c r="C699" i="17"/>
  <c r="C986" i="17" s="1"/>
  <c r="C1273" i="17" s="1"/>
  <c r="C648" i="17"/>
  <c r="C935" i="17" s="1"/>
  <c r="C1222" i="17" s="1"/>
  <c r="C796" i="17"/>
  <c r="C1083" i="17" s="1"/>
  <c r="C1370" i="17" s="1"/>
  <c r="C725" i="17"/>
  <c r="C1012" i="17" s="1"/>
  <c r="C1299" i="17" s="1"/>
  <c r="C805" i="17"/>
  <c r="C1092" i="17" s="1"/>
  <c r="C1379" i="17" s="1"/>
  <c r="C750" i="17"/>
  <c r="C1037" i="17" s="1"/>
  <c r="C1324" i="17" s="1"/>
  <c r="C594" i="17"/>
  <c r="C881" i="17" s="1"/>
  <c r="C1168" i="17" s="1"/>
  <c r="C655" i="17"/>
  <c r="C942" i="17" s="1"/>
  <c r="C1229" i="17" s="1"/>
  <c r="C700" i="17"/>
  <c r="C987" i="17" s="1"/>
  <c r="C1274" i="17" s="1"/>
  <c r="C821" i="17"/>
  <c r="C1108" i="17" s="1"/>
  <c r="C1395" i="17" s="1"/>
  <c r="C715" i="17"/>
  <c r="C1002" i="17" s="1"/>
  <c r="C1289" i="17" s="1"/>
  <c r="C649" i="17"/>
  <c r="C936" i="17" s="1"/>
  <c r="C1223" i="17" s="1"/>
  <c r="C749" i="17"/>
  <c r="C1036" i="17" s="1"/>
  <c r="C1323" i="17" s="1"/>
  <c r="C692" i="17"/>
  <c r="C979" i="17" s="1"/>
  <c r="C1266" i="17" s="1"/>
  <c r="C837" i="17"/>
  <c r="C1124" i="17" s="1"/>
  <c r="C1411" i="17" s="1"/>
  <c r="C825" i="17"/>
  <c r="C1112" i="17" s="1"/>
  <c r="C1399" i="17" s="1"/>
  <c r="C772" i="17"/>
  <c r="C1059" i="17" s="1"/>
  <c r="C1346" i="17" s="1"/>
  <c r="C766" i="17"/>
  <c r="C1053" i="17" s="1"/>
  <c r="C1340" i="17" s="1"/>
  <c r="C789" i="17"/>
  <c r="C1076" i="17" s="1"/>
  <c r="C1363" i="17" s="1"/>
  <c r="C713" i="17"/>
  <c r="C1000" i="17" s="1"/>
  <c r="C1287" i="17" s="1"/>
  <c r="C652" i="17"/>
  <c r="C939" i="17" s="1"/>
  <c r="C1226" i="17" s="1"/>
  <c r="C787" i="17"/>
  <c r="C1074" i="17" s="1"/>
  <c r="C1361" i="17" s="1"/>
  <c r="C702" i="17"/>
  <c r="C989" i="17" s="1"/>
  <c r="C1276" i="17" s="1"/>
  <c r="C644" i="17"/>
  <c r="C931" i="17" s="1"/>
  <c r="C1218" i="17" s="1"/>
  <c r="C773" i="17"/>
  <c r="C1060" i="17" s="1"/>
  <c r="C1347" i="17" s="1"/>
  <c r="C800" i="17"/>
  <c r="C1087" i="17" s="1"/>
  <c r="C1374" i="17" s="1"/>
  <c r="C629" i="17"/>
  <c r="C916" i="17" s="1"/>
  <c r="C1203" i="17" s="1"/>
  <c r="C651" i="17"/>
  <c r="C938" i="17" s="1"/>
  <c r="C1225" i="17" s="1"/>
  <c r="C740" i="17"/>
  <c r="C1027" i="17" s="1"/>
  <c r="C1314" i="17" s="1"/>
  <c r="C682" i="17"/>
  <c r="C969" i="17" s="1"/>
  <c r="C1256" i="17" s="1"/>
  <c r="C829" i="17"/>
  <c r="C1116" i="17" s="1"/>
  <c r="C1403" i="17" s="1"/>
  <c r="C615" i="17"/>
  <c r="C902" i="17" s="1"/>
  <c r="C1189" i="17" s="1"/>
  <c r="C622" i="17"/>
  <c r="C909" i="17" s="1"/>
  <c r="C1196" i="17" s="1"/>
  <c r="C858" i="17"/>
  <c r="C1145" i="17" s="1"/>
  <c r="C1432" i="17" s="1"/>
  <c r="C839" i="17"/>
  <c r="C1126" i="17" s="1"/>
  <c r="C1413" i="17" s="1"/>
  <c r="C686" i="17"/>
  <c r="C973" i="17" s="1"/>
  <c r="C1260" i="17" s="1"/>
  <c r="C718" i="17"/>
  <c r="C1005" i="17" s="1"/>
  <c r="C1292" i="17" s="1"/>
  <c r="C764" i="17"/>
  <c r="C1051" i="17" s="1"/>
  <c r="C1338" i="17" s="1"/>
  <c r="C797" i="17"/>
  <c r="C1084" i="17" s="1"/>
  <c r="C1371" i="17" s="1"/>
  <c r="C716" i="17"/>
  <c r="C1003" i="17" s="1"/>
  <c r="C1290" i="17" s="1"/>
  <c r="C656" i="17"/>
  <c r="C943" i="17" s="1"/>
  <c r="C1230" i="17" s="1"/>
  <c r="C814" i="17"/>
  <c r="C1101" i="17" s="1"/>
  <c r="C1388" i="17" s="1"/>
  <c r="C717" i="17"/>
  <c r="C1004" i="17" s="1"/>
  <c r="C1291" i="17" s="1"/>
  <c r="C669" i="17"/>
  <c r="C956" i="17" s="1"/>
  <c r="C1243" i="17" s="1"/>
  <c r="C658" i="17"/>
  <c r="C945" i="17" s="1"/>
  <c r="C1232" i="17" s="1"/>
  <c r="C635" i="17"/>
  <c r="C922" i="17" s="1"/>
  <c r="C1209" i="17" s="1"/>
  <c r="C714" i="17"/>
  <c r="C1001" i="17" s="1"/>
  <c r="C1288" i="17" s="1"/>
  <c r="C601" i="17"/>
  <c r="C888" i="17" s="1"/>
  <c r="C1175" i="17" s="1"/>
  <c r="C838" i="17"/>
  <c r="C1125" i="17" s="1"/>
  <c r="C1412" i="17" s="1"/>
  <c r="C671" i="17"/>
  <c r="C958" i="17" s="1"/>
  <c r="C1245" i="17" s="1"/>
  <c r="C794" i="17"/>
  <c r="C1081" i="17" s="1"/>
  <c r="C1368" i="17" s="1"/>
  <c r="C746" i="17"/>
  <c r="C1033" i="17" s="1"/>
  <c r="C1320" i="17" s="1"/>
  <c r="C679" i="17"/>
  <c r="C966" i="17" s="1"/>
  <c r="C1253" i="17" s="1"/>
  <c r="C672" i="17"/>
  <c r="C959" i="17" s="1"/>
  <c r="C1246" i="17" s="1"/>
  <c r="C664" i="17"/>
  <c r="C951" i="17" s="1"/>
  <c r="C1238" i="17" s="1"/>
  <c r="C831" i="17"/>
  <c r="C1118" i="17" s="1"/>
  <c r="C1405" i="17" s="1"/>
  <c r="C694" i="17"/>
  <c r="C981" i="17" s="1"/>
  <c r="C1268" i="17" s="1"/>
  <c r="C602" i="17"/>
  <c r="C889" i="17" s="1"/>
  <c r="C1176" i="17" s="1"/>
  <c r="C748" i="17"/>
  <c r="C1035" i="17" s="1"/>
  <c r="C1322" i="17" s="1"/>
  <c r="C767" i="17"/>
  <c r="C1054" i="17" s="1"/>
  <c r="C1341" i="17" s="1"/>
  <c r="C732" i="17"/>
  <c r="C1019" i="17" s="1"/>
  <c r="C1306" i="17" s="1"/>
  <c r="C851" i="17"/>
  <c r="C1138" i="17" s="1"/>
  <c r="C1425" i="17" s="1"/>
  <c r="C859" i="17"/>
  <c r="C1146" i="17" s="1"/>
  <c r="C1433" i="17" s="1"/>
  <c r="C587" i="17"/>
  <c r="C874" i="17" s="1"/>
  <c r="C1161" i="17" s="1"/>
  <c r="C691" i="17"/>
  <c r="C978" i="17" s="1"/>
  <c r="C1265" i="17" s="1"/>
  <c r="C758" i="17"/>
  <c r="C1045" i="17" s="1"/>
  <c r="C1332" i="17" s="1"/>
  <c r="C860" i="17"/>
  <c r="C1147" i="17" s="1"/>
  <c r="C1434" i="17" s="1"/>
  <c r="C723" i="17"/>
  <c r="C1010" i="17" s="1"/>
  <c r="C1297" i="17" s="1"/>
  <c r="C731" i="17"/>
  <c r="C1018" i="17" s="1"/>
  <c r="C1305" i="17" s="1"/>
  <c r="C850" i="17"/>
  <c r="C1137" i="17" s="1"/>
  <c r="C1424" i="17" s="1"/>
  <c r="C592" i="17"/>
  <c r="C879" i="17" s="1"/>
  <c r="C1166" i="17" s="1"/>
  <c r="C824" i="17"/>
  <c r="C1111" i="17" s="1"/>
  <c r="C1398" i="17" s="1"/>
  <c r="C616" i="17"/>
  <c r="C903" i="17" s="1"/>
  <c r="C1190" i="17" s="1"/>
  <c r="C633" i="17"/>
  <c r="C920" i="17" s="1"/>
  <c r="C1207" i="17" s="1"/>
  <c r="C606" i="17"/>
  <c r="C893" i="17" s="1"/>
  <c r="C1180" i="17" s="1"/>
  <c r="C745" i="17"/>
  <c r="C1032" i="17" s="1"/>
  <c r="C1319" i="17" s="1"/>
  <c r="C782" i="17"/>
  <c r="C1069" i="17" s="1"/>
  <c r="C1356" i="17" s="1"/>
  <c r="C739" i="17"/>
  <c r="C1026" i="17" s="1"/>
  <c r="C1313" i="17" s="1"/>
  <c r="C781" i="17"/>
  <c r="C1068" i="17" s="1"/>
  <c r="C1355" i="17" s="1"/>
  <c r="C640" i="17"/>
  <c r="C927" i="17" s="1"/>
  <c r="C1214" i="17" s="1"/>
  <c r="C680" i="17"/>
  <c r="C967" i="17" s="1"/>
  <c r="C1254" i="17" s="1"/>
  <c r="C798" i="17"/>
  <c r="C1085" i="17" s="1"/>
  <c r="C1372" i="17" s="1"/>
  <c r="C768" i="17"/>
  <c r="C1055" i="17" s="1"/>
  <c r="C1342" i="17" s="1"/>
  <c r="C783" i="17"/>
  <c r="C1070" i="17" s="1"/>
  <c r="C1357" i="17" s="1"/>
  <c r="C780" i="17"/>
  <c r="C1067" i="17" s="1"/>
  <c r="C1354" i="17" s="1"/>
  <c r="C688" i="17"/>
  <c r="C975" i="17" s="1"/>
  <c r="C1262" i="17" s="1"/>
  <c r="C676" i="17"/>
  <c r="C963" i="17" s="1"/>
  <c r="C1250" i="17" s="1"/>
  <c r="C674" i="17"/>
  <c r="C961" i="17" s="1"/>
  <c r="C1248" i="17" s="1"/>
  <c r="C823" i="17"/>
  <c r="C1110" i="17" s="1"/>
  <c r="C1397" i="17" s="1"/>
  <c r="C842" i="17"/>
  <c r="C1129" i="17" s="1"/>
  <c r="C1416" i="17" s="1"/>
  <c r="C792" i="17"/>
  <c r="C1079" i="17" s="1"/>
  <c r="C1366" i="17" s="1"/>
  <c r="C733" i="17"/>
  <c r="C1020" i="17" s="1"/>
  <c r="C1307" i="17" s="1"/>
  <c r="C841" i="17"/>
  <c r="C1128" i="17" s="1"/>
  <c r="C1415" i="17" s="1"/>
  <c r="C813" i="17"/>
  <c r="C1100" i="17" s="1"/>
  <c r="C1387" i="17" s="1"/>
  <c r="C613" i="17"/>
  <c r="C900" i="17" s="1"/>
  <c r="C1187" i="17" s="1"/>
  <c r="C681" i="17"/>
  <c r="C968" i="17" s="1"/>
  <c r="C1255" i="17" s="1"/>
  <c r="C706" i="17"/>
  <c r="C993" i="17" s="1"/>
  <c r="C1280" i="17" s="1"/>
  <c r="C777" i="17"/>
  <c r="C1064" i="17" s="1"/>
  <c r="C1351" i="17" s="1"/>
  <c r="C849" i="17"/>
  <c r="C1136" i="17" s="1"/>
  <c r="C1423" i="17" s="1"/>
  <c r="C695" i="17"/>
  <c r="C982" i="17" s="1"/>
  <c r="C1269" i="17" s="1"/>
  <c r="C712" i="17"/>
  <c r="C999" i="17" s="1"/>
  <c r="C1286" i="17" s="1"/>
  <c r="C590" i="17"/>
  <c r="C877" i="17" s="1"/>
  <c r="C1164" i="17" s="1"/>
  <c r="C743" i="17"/>
  <c r="C1030" i="17" s="1"/>
  <c r="C1317" i="17" s="1"/>
  <c r="C774" i="17"/>
  <c r="C1061" i="17" s="1"/>
  <c r="C1348" i="17" s="1"/>
  <c r="C847" i="17"/>
  <c r="C1134" i="17" s="1"/>
  <c r="C1421" i="17" s="1"/>
  <c r="C639" i="17"/>
  <c r="C926" i="17" s="1"/>
  <c r="C1213" i="17" s="1"/>
  <c r="C817" i="17"/>
  <c r="C1104" i="17" s="1"/>
  <c r="C1391" i="17" s="1"/>
  <c r="C597" i="17"/>
  <c r="C884" i="17" s="1"/>
  <c r="C1171" i="17" s="1"/>
  <c r="C675" i="17"/>
  <c r="C962" i="17" s="1"/>
  <c r="C1249" i="17" s="1"/>
  <c r="C863" i="17"/>
  <c r="C1150" i="17" s="1"/>
  <c r="C1437" i="17" s="1"/>
  <c r="C625" i="17"/>
  <c r="C912" i="17" s="1"/>
  <c r="C1199" i="17" s="1"/>
  <c r="C775" i="17"/>
  <c r="C1062" i="17" s="1"/>
  <c r="C1349" i="17" s="1"/>
  <c r="C728" i="17"/>
  <c r="C1015" i="17" s="1"/>
  <c r="C1302" i="17" s="1"/>
  <c r="C678" i="17"/>
  <c r="C965" i="17" s="1"/>
  <c r="C1252" i="17" s="1"/>
  <c r="C785" i="17"/>
  <c r="C1072" i="17" s="1"/>
  <c r="C1359" i="17" s="1"/>
  <c r="C693" i="17"/>
  <c r="C980" i="17" s="1"/>
  <c r="C1267" i="17" s="1"/>
  <c r="C621" i="17"/>
  <c r="C908" i="17" s="1"/>
  <c r="C1195" i="17" s="1"/>
  <c r="C756" i="17"/>
  <c r="C1043" i="17" s="1"/>
  <c r="C1330" i="17" s="1"/>
  <c r="C608" i="17"/>
  <c r="C895" i="17" s="1"/>
  <c r="C1182" i="17" s="1"/>
  <c r="C762" i="17"/>
  <c r="C1049" i="17" s="1"/>
  <c r="C1336" i="17" s="1"/>
  <c r="C736" i="17"/>
  <c r="C1023" i="17" s="1"/>
  <c r="C1310" i="17" s="1"/>
  <c r="C683" i="17"/>
  <c r="C970" i="17" s="1"/>
  <c r="C1257" i="17" s="1"/>
  <c r="C763" i="17"/>
  <c r="C1050" i="17" s="1"/>
  <c r="C1337" i="17" s="1"/>
  <c r="C588" i="17"/>
  <c r="C875" i="17" s="1"/>
  <c r="C1162" i="17" s="1"/>
  <c r="C786" i="17"/>
  <c r="C1073" i="17" s="1"/>
  <c r="C1360" i="17" s="1"/>
  <c r="C609" i="17"/>
  <c r="C896" i="17" s="1"/>
  <c r="C1183" i="17" s="1"/>
  <c r="C667" i="17"/>
  <c r="C954" i="17" s="1"/>
  <c r="C1241" i="17" s="1"/>
  <c r="C628" i="17"/>
  <c r="C915" i="17" s="1"/>
  <c r="C1202" i="17" s="1"/>
  <c r="C742" i="17"/>
  <c r="C1029" i="17" s="1"/>
  <c r="C1316" i="17" s="1"/>
  <c r="C809" i="17"/>
  <c r="C1096" i="17" s="1"/>
  <c r="C1383" i="17" s="1"/>
  <c r="C620" i="17"/>
  <c r="C907" i="17" s="1"/>
  <c r="C1194" i="17" s="1"/>
  <c r="C589" i="17"/>
  <c r="C876" i="17" s="1"/>
  <c r="C1163" i="17" s="1"/>
  <c r="C610" i="17"/>
  <c r="C897" i="17" s="1"/>
  <c r="C1184" i="17" s="1"/>
  <c r="C707" i="17"/>
  <c r="C994" i="17" s="1"/>
  <c r="C1281" i="17" s="1"/>
  <c r="C822" i="17"/>
  <c r="C1109" i="17" s="1"/>
  <c r="C1396" i="17" s="1"/>
  <c r="C666" i="17"/>
  <c r="C953" i="17" s="1"/>
  <c r="C1240" i="17" s="1"/>
  <c r="C687" i="17"/>
  <c r="C974" i="17" s="1"/>
  <c r="C1261" i="17" s="1"/>
  <c r="C861" i="17"/>
  <c r="C1148" i="17" s="1"/>
  <c r="C1435" i="17" s="1"/>
  <c r="C653" i="17"/>
  <c r="C940" i="17" s="1"/>
  <c r="C1227" i="17" s="1"/>
  <c r="C729" i="17"/>
  <c r="C1016" i="17" s="1"/>
  <c r="C1303" i="17" s="1"/>
  <c r="C719" i="17"/>
  <c r="C1006" i="17" s="1"/>
  <c r="C1293" i="17" s="1"/>
  <c r="C611" i="17"/>
  <c r="C898" i="17" s="1"/>
  <c r="C1185" i="17" s="1"/>
  <c r="C840" i="17"/>
  <c r="C1127" i="17" s="1"/>
  <c r="C1414" i="17" s="1"/>
  <c r="C799" i="17"/>
  <c r="C1086" i="17" s="1"/>
  <c r="C1373" i="17" s="1"/>
  <c r="C795" i="17"/>
  <c r="C1082" i="17" s="1"/>
  <c r="C1369" i="17" s="1"/>
  <c r="C642" i="17"/>
  <c r="C929" i="17" s="1"/>
  <c r="C1216" i="17" s="1"/>
  <c r="C663" i="17"/>
  <c r="C950" i="17" s="1"/>
  <c r="C1237" i="17" s="1"/>
  <c r="C661" i="17"/>
  <c r="C948" i="17" s="1"/>
  <c r="C1235" i="17" s="1"/>
  <c r="C820" i="17"/>
  <c r="C1107" i="17" s="1"/>
  <c r="C1394" i="17" s="1"/>
  <c r="C866" i="17"/>
  <c r="C1153" i="17" s="1"/>
  <c r="C1440" i="17" s="1"/>
  <c r="C741" i="17"/>
  <c r="C1028" i="17" s="1"/>
  <c r="C1315" i="17" s="1"/>
  <c r="C737" i="17"/>
  <c r="C1024" i="17" s="1"/>
  <c r="C1311" i="17" s="1"/>
  <c r="C828" i="17"/>
  <c r="C1115" i="17" s="1"/>
  <c r="C1402" i="17" s="1"/>
  <c r="C806" i="17"/>
  <c r="C1093" i="17" s="1"/>
  <c r="C1380" i="17" s="1"/>
  <c r="C761" i="17"/>
  <c r="C1048" i="17" s="1"/>
  <c r="C1335" i="17" s="1"/>
  <c r="C673" i="17"/>
  <c r="C960" i="17" s="1"/>
  <c r="C1247" i="17" s="1"/>
  <c r="C790" i="17"/>
  <c r="C1077" i="17" s="1"/>
  <c r="C1364" i="17" s="1"/>
  <c r="C604" i="17"/>
  <c r="C891" i="17" s="1"/>
  <c r="C1178" i="17" s="1"/>
  <c r="C720" i="17"/>
  <c r="C1007" i="17" s="1"/>
  <c r="C1294" i="17" s="1"/>
  <c r="C862" i="17"/>
  <c r="C1149" i="17" s="1"/>
  <c r="C1436" i="17" s="1"/>
  <c r="C710" i="17"/>
  <c r="C997" i="17" s="1"/>
  <c r="C1284" i="17" s="1"/>
  <c r="C690" i="17"/>
  <c r="C977" i="17" s="1"/>
  <c r="C1264" i="17" s="1"/>
  <c r="C689" i="17"/>
  <c r="C976" i="17" s="1"/>
  <c r="C1263" i="17" s="1"/>
  <c r="C638" i="17"/>
  <c r="C925" i="17" s="1"/>
  <c r="C1212" i="17" s="1"/>
  <c r="C705" i="17"/>
  <c r="C992" i="17" s="1"/>
  <c r="C1279" i="17" s="1"/>
  <c r="C603" i="17"/>
  <c r="C890" i="17" s="1"/>
  <c r="C1177" i="17" s="1"/>
  <c r="C778" i="17"/>
  <c r="C1065" i="17" s="1"/>
  <c r="C1352" i="17" s="1"/>
  <c r="C727" i="17"/>
  <c r="C1014" i="17" s="1"/>
  <c r="C1301" i="17" s="1"/>
  <c r="C827" i="17"/>
  <c r="C1114" i="17" s="1"/>
  <c r="C1401" i="17" s="1"/>
  <c r="C646" i="17"/>
  <c r="C933" i="17" s="1"/>
  <c r="C1220" i="17" s="1"/>
  <c r="C815" i="17"/>
  <c r="C1102" i="17" s="1"/>
  <c r="C1389" i="17" s="1"/>
  <c r="C677" i="17"/>
  <c r="C964" i="17" s="1"/>
  <c r="C1251" i="17" s="1"/>
  <c r="C614" i="17"/>
  <c r="C901" i="17" s="1"/>
  <c r="C1188" i="17" s="1"/>
  <c r="C832" i="17"/>
  <c r="C1119" i="17" s="1"/>
  <c r="C1406" i="17" s="1"/>
  <c r="C685" i="17"/>
  <c r="C972" i="17" s="1"/>
  <c r="C1259" i="17" s="1"/>
  <c r="C623" i="17"/>
  <c r="C910" i="17" s="1"/>
  <c r="C1197" i="17" s="1"/>
  <c r="C864" i="17"/>
  <c r="C1151" i="17" s="1"/>
  <c r="C1438" i="17" s="1"/>
  <c r="C660" i="17"/>
  <c r="C947" i="17" s="1"/>
  <c r="C1234" i="17" s="1"/>
  <c r="C735" i="17"/>
  <c r="C1022" i="17" s="1"/>
  <c r="C1309" i="17" s="1"/>
  <c r="C696" i="17"/>
  <c r="C983" i="17" s="1"/>
  <c r="C1270" i="17" s="1"/>
  <c r="C598" i="17"/>
  <c r="C885" i="17" s="1"/>
  <c r="C1172" i="17" s="1"/>
  <c r="C788" i="17"/>
  <c r="C1075" i="17" s="1"/>
  <c r="C1362" i="17" s="1"/>
  <c r="C26" i="15"/>
  <c r="C38" i="15" s="1"/>
  <c r="C1433" i="13"/>
  <c r="C856" i="17"/>
  <c r="C1143" i="17" s="1"/>
  <c r="C1430" i="17" s="1"/>
  <c r="C27" i="15"/>
  <c r="C39" i="15" s="1"/>
  <c r="C855" i="17"/>
  <c r="C1142" i="17" s="1"/>
  <c r="C1429" i="17" s="1"/>
  <c r="C96" i="18"/>
  <c r="C90" i="18"/>
  <c r="C857" i="17"/>
  <c r="C1144" i="17" s="1"/>
  <c r="C1431" i="17" s="1"/>
  <c r="C294" i="13"/>
  <c r="C128" i="9"/>
  <c r="C1432" i="13" l="1"/>
  <c r="C33" i="10"/>
  <c r="C51" i="10" s="1"/>
  <c r="C33" i="12" s="1"/>
  <c r="C134" i="9"/>
  <c r="C34" i="10"/>
  <c r="C52" i="10" s="1"/>
  <c r="C34" i="12" s="1"/>
  <c r="C109" i="9"/>
  <c r="C29" i="15"/>
  <c r="C41" i="15" s="1"/>
  <c r="C25" i="15"/>
  <c r="C37" i="15" s="1"/>
  <c r="C90" i="9"/>
  <c r="C26" i="16"/>
  <c r="C867" i="13"/>
  <c r="C868" i="13" s="1"/>
  <c r="C28" i="16"/>
  <c r="C27" i="16"/>
  <c r="C1154" i="13"/>
  <c r="C1160" i="13"/>
  <c r="C24" i="15"/>
  <c r="C294" i="17"/>
  <c r="C873" i="17"/>
  <c r="C867" i="17"/>
  <c r="C118" i="18"/>
  <c r="C124" i="18"/>
  <c r="C29" i="16" l="1"/>
  <c r="C25" i="16"/>
  <c r="C137" i="9"/>
  <c r="C41" i="10"/>
  <c r="C118" i="9"/>
  <c r="C48" i="10"/>
  <c r="C36" i="15"/>
  <c r="C31" i="15"/>
  <c r="C30" i="15"/>
  <c r="C1154" i="17"/>
  <c r="C1160" i="17"/>
  <c r="C1155" i="13"/>
  <c r="C1441" i="13"/>
  <c r="C119" i="18"/>
  <c r="C146" i="18"/>
  <c r="C119" i="9" l="1"/>
  <c r="C146" i="9"/>
  <c r="C42" i="10" s="1"/>
  <c r="C35" i="10"/>
  <c r="C53" i="10" s="1"/>
  <c r="C59" i="10"/>
  <c r="C30" i="12"/>
  <c r="C1155" i="17"/>
  <c r="C1441" i="17"/>
  <c r="C42" i="15"/>
  <c r="C24" i="16"/>
  <c r="C43" i="15"/>
  <c r="C43" i="10" l="1"/>
  <c r="C61" i="10"/>
  <c r="C41" i="12"/>
  <c r="C35" i="12"/>
  <c r="C60" i="10"/>
  <c r="C30" i="16"/>
  <c r="C36" i="16"/>
  <c r="C37" i="16"/>
  <c r="C39" i="16"/>
  <c r="C38" i="16"/>
  <c r="C40" i="16"/>
  <c r="C41" i="16"/>
  <c r="C45" i="20" s="1"/>
  <c r="C59" i="12" l="1"/>
  <c r="C26" i="20" s="1"/>
  <c r="C42" i="12"/>
  <c r="C56" i="12"/>
  <c r="C48" i="12"/>
  <c r="C55" i="12"/>
  <c r="C54" i="12"/>
  <c r="C51" i="12"/>
  <c r="C50" i="12"/>
  <c r="C49" i="12"/>
  <c r="C58" i="12"/>
  <c r="C52" i="12"/>
  <c r="C53" i="12"/>
  <c r="C57" i="12"/>
  <c r="C44" i="20"/>
  <c r="C42" i="20"/>
  <c r="C43" i="20"/>
  <c r="C41" i="20"/>
  <c r="C42" i="16"/>
  <c r="C43" i="16"/>
  <c r="C12" i="21"/>
  <c r="C40" i="20"/>
  <c r="C16" i="20" l="1"/>
  <c r="C17" i="20"/>
  <c r="C20" i="20"/>
  <c r="C23" i="20"/>
  <c r="C21" i="20"/>
  <c r="C19" i="20"/>
  <c r="C61" i="12"/>
  <c r="C14" i="20"/>
  <c r="C60" i="12"/>
  <c r="C18" i="20"/>
  <c r="C22" i="20"/>
  <c r="C24" i="20"/>
  <c r="C15" i="20"/>
  <c r="C32" i="21"/>
  <c r="C56" i="21" s="1"/>
  <c r="C34" i="21"/>
  <c r="C58" i="21" s="1"/>
  <c r="C35" i="21"/>
  <c r="C59" i="21" s="1"/>
  <c r="C30" i="21"/>
  <c r="C33" i="21"/>
  <c r="C57" i="21" s="1"/>
  <c r="C31" i="21"/>
  <c r="C55" i="21" s="1"/>
  <c r="C25" i="20" l="1"/>
  <c r="C53" i="20"/>
  <c r="C54" i="20"/>
  <c r="C52" i="20"/>
  <c r="C56" i="20"/>
  <c r="C55" i="20"/>
  <c r="C36" i="21"/>
  <c r="C54" i="21"/>
  <c r="C51" i="20"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<sst xmlns="http://schemas.openxmlformats.org/spreadsheetml/2006/main" count="2126" uniqueCount="535">
  <si>
    <t>Modelo Tarifario Simplificado
(Art. 30.2.b Reglamento (UE) 2017/460)</t>
  </si>
  <si>
    <t>Simplified Tariff Model
(Art. 30.2.b Regulation (UE) 2017/460)</t>
  </si>
  <si>
    <t>Description of the Tariff Model</t>
  </si>
  <si>
    <t>Descripción del Modelo Tarifario</t>
  </si>
  <si>
    <t>Leyenda</t>
  </si>
  <si>
    <t>Legend</t>
  </si>
  <si>
    <t>Datos de entrada / Input data</t>
  </si>
  <si>
    <t>TOTAL</t>
  </si>
  <si>
    <t>Allowed revenue to be recovered by commodity-based transmission tariffs</t>
  </si>
  <si>
    <t>Retribución reconocida a recuperar por tarifas de transporte basadas en volumen</t>
  </si>
  <si>
    <t>Punto de entrada / 
Entry point</t>
  </si>
  <si>
    <t>Año / Year</t>
  </si>
  <si>
    <t>Tipo de punto de entrada / Type of entry point</t>
  </si>
  <si>
    <t>CI Tarifa</t>
  </si>
  <si>
    <t>CI Almería</t>
  </si>
  <si>
    <t>VIP Pirineos</t>
  </si>
  <si>
    <t>VIP Ibérico</t>
  </si>
  <si>
    <t>PR Barcelona</t>
  </si>
  <si>
    <t>PR Cartagena</t>
  </si>
  <si>
    <t>PR Huelva</t>
  </si>
  <si>
    <t>PR Bilbao</t>
  </si>
  <si>
    <t>PR Sagunto</t>
  </si>
  <si>
    <t>PR Mugardos</t>
  </si>
  <si>
    <t>YAC Marismas</t>
  </si>
  <si>
    <t>YAC Viura</t>
  </si>
  <si>
    <t>AASS Serrablo</t>
  </si>
  <si>
    <t>AASS Gaviota</t>
  </si>
  <si>
    <t>AASS Yela</t>
  </si>
  <si>
    <t>AASS Marismas</t>
  </si>
  <si>
    <t>Conexión Internacional / Interconnection points</t>
  </si>
  <si>
    <t>Planta GNL / LNG Plant</t>
  </si>
  <si>
    <t>Producción Nacional / Production facilities</t>
  </si>
  <si>
    <t>AA.SS / Storage facilities</t>
  </si>
  <si>
    <t>Biogás / Biogas</t>
  </si>
  <si>
    <t>2.- Escenario de demanda por punto de entrada / Demand scenario by entry point</t>
  </si>
  <si>
    <t>3.- Escenario de demanda por punto de salida / Demand scenario by exit point</t>
  </si>
  <si>
    <t>Punto de salida / 
Exit point</t>
  </si>
  <si>
    <t>Salida Nacional / 
National exit</t>
  </si>
  <si>
    <t>Tipo de Consumidor / 
Type of customers</t>
  </si>
  <si>
    <t>&gt; 60 Bar</t>
  </si>
  <si>
    <t xml:space="preserve"> 16  - 60 Bar</t>
  </si>
  <si>
    <t>4-16 Bar</t>
  </si>
  <si>
    <t>&lt; 4 Bar</t>
  </si>
  <si>
    <t>Nivel de Presión / 
Pressure level</t>
  </si>
  <si>
    <t>Generación Eléctrica / Electricity generation</t>
  </si>
  <si>
    <t>Demanda Convencional / Conventional Demand</t>
  </si>
  <si>
    <t>4.- Detalle de la demanda nacional por tipo de consumidor / Detail of national demand by type of customer</t>
  </si>
  <si>
    <t>Salida Nacional / 
National Customers</t>
  </si>
  <si>
    <t>Entrada</t>
  </si>
  <si>
    <t>Entry</t>
  </si>
  <si>
    <t>Salida</t>
  </si>
  <si>
    <t>Exit</t>
  </si>
  <si>
    <t>Badajoz</t>
  </si>
  <si>
    <t>Tuy</t>
  </si>
  <si>
    <t>Irún</t>
  </si>
  <si>
    <t>Larrau</t>
  </si>
  <si>
    <t>Punto físico / Physical point</t>
  </si>
  <si>
    <t>oct 25 - sep 26</t>
  </si>
  <si>
    <t>1 - Capacidad contratada equivalente prevista / Forecasted equivalent contracted capacity (MWh/día)</t>
  </si>
  <si>
    <t>Salida Nacional / National exit</t>
  </si>
  <si>
    <t>1 - Desde cada punto de entrada a cada punto de salida / From each entry point to each exit point</t>
  </si>
  <si>
    <t>Punto de salida / Exit point</t>
  </si>
  <si>
    <t>Punto de Entrada / Entry point</t>
  </si>
  <si>
    <t>Punto de entrada físico/ Phisical entry point</t>
  </si>
  <si>
    <t>Punto de entrada/ Entry point</t>
  </si>
  <si>
    <t>Peajes de entrada por punto físico / Entry tariff by physical point</t>
  </si>
  <si>
    <t>Peajes de entrada  / Entry tariff</t>
  </si>
  <si>
    <t>GNL / LNG</t>
  </si>
  <si>
    <t>AASS</t>
  </si>
  <si>
    <t>Ajuste de los peajes de entrada  / Adjustments of entry tariff</t>
  </si>
  <si>
    <t>Peajes de salida por punto físico / Exit tariff by physical point</t>
  </si>
  <si>
    <t>Peajes de salida / Exit tariff</t>
  </si>
  <si>
    <t>Ajuste de los peajes de salida  / Adjustments of exit tariff</t>
  </si>
  <si>
    <t>GNL/ LNG</t>
  </si>
  <si>
    <t>1.- Retribución reconocida (€) / Allowed revenue (€)</t>
  </si>
  <si>
    <t>2.1 - Volumen (MWh) / Volume (MWh)</t>
  </si>
  <si>
    <t>2.2 - Capacidad contratada equivalente prevista (MWh/día) / Forecasted equivalent contracted capacity (MWh/day)</t>
  </si>
  <si>
    <t>3.1 - Volumen (MWh) / Volume (MWh)</t>
  </si>
  <si>
    <t>3.2 - Capacidad contratada equivalente prevista (MWh/día) / Forecasted equivalent contracted capacity (MWh/day)</t>
  </si>
  <si>
    <t>4.1 - Volumen (MWh) / Volume (MWh)</t>
  </si>
  <si>
    <t>4.2 - Capacidad contratada equivalente prevista (MWh/día) / Forecasted equivalent contracted capacity (MWh/day)</t>
  </si>
  <si>
    <t>Capacidad contratada equivalente prevista por punto de entrada físico (MWh/día) / Forecasted equivalent contracted capacity by physical entry point (MWh/day)</t>
  </si>
  <si>
    <t>Matriz de distancias (km) / Distance matrix (km)</t>
  </si>
  <si>
    <t>1 - Capacidad contratada equivalente prevista (MWh/day) / Forecasted equivalent contracted capacity (MWh/día)</t>
  </si>
  <si>
    <t>2 - Distancia ponderada por capacidad (km) / Capacity weighted distance (km)</t>
  </si>
  <si>
    <t>3 - Ponderación del coste para cada entrada (%) / weight of cost for each entry (%)</t>
  </si>
  <si>
    <t>4 - Retribución a recuperar (€) / Transmission services revenue to be recovered (€)</t>
  </si>
  <si>
    <t>1 - Capacidad contratada equivalente prevista (MWh/día) / Forecasted equivalent contracted capacity (MWh/day)</t>
  </si>
  <si>
    <t>4 - Retribución a recuperar (€)  / Transmission services revenue to be recovered (€)</t>
  </si>
  <si>
    <t>Peajes de salida por punto físico para los puntos con capacidad contratada nula / Exit tariffs per physical point for points with zero contracted capacity</t>
  </si>
  <si>
    <t>Peajes de entrada por punto físico para los puntos con capacidad contratada nula / Entry tariffs per physical point for points with zero contracted capacity</t>
  </si>
  <si>
    <t>Peajes de transporte basadas en volumen / Commodity-based transmission tariffs</t>
  </si>
  <si>
    <t>2 - Volumen (MWh) / Volume (MWh)</t>
  </si>
  <si>
    <t>Tarifas de Transporte / Transmission tariffs</t>
  </si>
  <si>
    <t>1.1 - Peaje de transporte basadas en capacidad (€/(MWh/día) y año) / Capacity-based transmission tariffs (€/(MWh/day) and year))</t>
  </si>
  <si>
    <t>1.1 - Peaje de transporte basados en volumen (€/MWh) / Commodity-based transmission tariffs (€/ MWh)</t>
  </si>
  <si>
    <t>Todos / All</t>
  </si>
  <si>
    <t>1.- Tarifas de entrada / Entry Tariff</t>
  </si>
  <si>
    <t>2.- Tarifas de Salida / Exit Tariff</t>
  </si>
  <si>
    <t>2.1 - Peaje de transporte basadas en capacidad (€/(MWh/día) y año) / Capacity-based transmission tariffs (€/(MWh/day) and year))</t>
  </si>
  <si>
    <t>Punto de Salida/ Exit point</t>
  </si>
  <si>
    <t>Punto de salida/ Exit point</t>
  </si>
  <si>
    <t>Hoja "Input"</t>
  </si>
  <si>
    <t>Hoja "Input_National_Capacity"</t>
  </si>
  <si>
    <t>Hoja "Entry capacity"</t>
  </si>
  <si>
    <t>Hoja "Exit Capacity"</t>
  </si>
  <si>
    <t>Hoja "Distance Matrix_en"</t>
  </si>
  <si>
    <t>Hoja "Distance Matrix_ex"</t>
  </si>
  <si>
    <t>Hoja "Entry Tariff_1a"</t>
  </si>
  <si>
    <t>Hoja "Exit Tariff_1b"</t>
  </si>
  <si>
    <t>Hoja "Entry Tariff_1b"</t>
  </si>
  <si>
    <t>Hoja "Entry Tariff_2"</t>
  </si>
  <si>
    <t>Hoja "Entry Tariff_3"</t>
  </si>
  <si>
    <t>Hoja "Exit Tariff_1a"</t>
  </si>
  <si>
    <t>Hoja "Exit Tariff_2"</t>
  </si>
  <si>
    <t>Hoja "Exit Tariff_3"</t>
  </si>
  <si>
    <t>Hoja "Commodity tariff"</t>
  </si>
  <si>
    <t>Hoja "Final Tariff"</t>
  </si>
  <si>
    <t>Sheet "Input"</t>
  </si>
  <si>
    <t>Sheet "Input_National_Capacity"</t>
  </si>
  <si>
    <t>Sheet "Entry capacity"</t>
  </si>
  <si>
    <t>Sheet "Exit Capacity"</t>
  </si>
  <si>
    <t>Sheet "Distance Matrix_en"</t>
  </si>
  <si>
    <t>Sheet "Distance Matrix_ex"</t>
  </si>
  <si>
    <t>Sheet "Entry Tariff_1a"</t>
  </si>
  <si>
    <t>Sheet "Entry Tariff_1b"</t>
  </si>
  <si>
    <t>Sheet "Entry Tariff_2"</t>
  </si>
  <si>
    <t>Sheet "Entry Tariff_3"</t>
  </si>
  <si>
    <t>Sheet "Exit Tariff_1a"</t>
  </si>
  <si>
    <t>Sheet "Exit Tariff_1b"</t>
  </si>
  <si>
    <t>Sheet "Exit Tariff_2"</t>
  </si>
  <si>
    <t>Sheet "Exit Tariff_3"</t>
  </si>
  <si>
    <t>Sheet "Commodity tariff"</t>
  </si>
  <si>
    <t>Sheet "Final Tariff"</t>
  </si>
  <si>
    <t>YAC Marismas / AASS - Storage facilities</t>
  </si>
  <si>
    <t>Tarifas aplicables</t>
  </si>
  <si>
    <t>Capacidad contratada equivalente por punto de salida físico / Equivalent contracted capacity by physical exit point</t>
  </si>
  <si>
    <t>1 - Distribución de la capacidad contratada de los consumidores nacionales por punto físico (%) / Distribution of the contracted capacity of national consumers by physical point (%)</t>
  </si>
  <si>
    <t>Capacidad contratada equivalente prevista por punto de salida físico (MWh/día)/ Forecasted equivalent contracted capacity by physical exit point (MWh/day)</t>
  </si>
  <si>
    <t>1 - Desde cada punto de salida a cada punto de entrada / From each exit point to each entry point</t>
  </si>
  <si>
    <t>Entrada / Entry</t>
  </si>
  <si>
    <t>Salida / Exit</t>
  </si>
  <si>
    <t>Parámetros de entrada relacionados con la retribución, el escenario de demanda, split entrada-salida y descuentos aplicables a los peajes de entrada y salida de los AA.SS.</t>
  </si>
  <si>
    <t>Calcula la capacidad contratada prevista por punto de entrada físico desagregando la capacidad contratada en los VIP por punto físico.</t>
  </si>
  <si>
    <t>Porcentajes a aplicar para distribuir la capacidad contratada asociada a los consumidores nacionales por punto de salida de la red de transporte.</t>
  </si>
  <si>
    <t>Calcula la capacidad contratada prevista por punto de salida físico desagregando la capacidad contratada en los VIP y en la salida nacional por punto físico.</t>
  </si>
  <si>
    <t>Matriz de distancias desde cada punto de entrada a cada punto de salida.</t>
  </si>
  <si>
    <t>Matriz de distancias desde cada punto de salida a cada punto de entrada.</t>
  </si>
  <si>
    <t>Aplica la metodología establecida en la Circular XX/2019 para calcular los peajes de transporte de entrada basados en capacidad por punto físico.</t>
  </si>
  <si>
    <t>Permite calcular los precios de transporte de entrada basados en capacidad si la capacidad prevista para un punto de entrada es nula.</t>
  </si>
  <si>
    <t>Peajes de transporte de entrada basados en capacidad antes de los ajustes establecidos en el artículo 9 del Reglamento 460/2017.</t>
  </si>
  <si>
    <t>Permite calcular los precios de transporte basados en capacidad si la capacidad prevista para un punto de entrada es nula.</t>
  </si>
  <si>
    <t>Aplica la metodología establecida en la Circular XX/2019 para calcular los peajes de transporte de salida basados en capacidad por punto físico.</t>
  </si>
  <si>
    <t>Peajes de transporte de salida basados en capacidad antes de los ajustes establecidos en el artículo 9 del Reglamento 460/2017.</t>
  </si>
  <si>
    <t>Peajes de transporte de entrada basados en capacidad final.</t>
  </si>
  <si>
    <t>Peajes de transporte de salida basados en capacidad final.</t>
  </si>
  <si>
    <t>El usuario puede cambiar el valor de las celdas amarillas para estimar los resultados de las tarifas.</t>
  </si>
  <si>
    <t>Las celdas en verde se calculan automáticamente y muestran el resultado de las simulaciones sobre la base de los supuestos considerados.</t>
  </si>
  <si>
    <t>The user may change the value of the yellow cells to estimate the results on tariffs.</t>
  </si>
  <si>
    <t>Cells in green are calculated automatically and show the results of the simulations on the basis of the assumptions considered.</t>
  </si>
  <si>
    <t>Tipo de punto de salida / Type of exit point</t>
  </si>
  <si>
    <t>Percentages to be applied to distribute the contracted capacity associated to national consumers by exit point of the transmission network.</t>
  </si>
  <si>
    <t>Applies the methodology established in Circular XX / 2019 to calculate capacity -based entry transmission tariffs per physical point.</t>
  </si>
  <si>
    <t>Distance matrix from each exit point to each entry point.</t>
  </si>
  <si>
    <t>Calculate the contracted capacity per physical entry point disaggregating the capacity contracted in the VIPs by physical point.</t>
  </si>
  <si>
    <t>Calculate the contracted capacity per physical exit point disaggregating the capacity contracted in the VIPs and in the national exit by physical point.</t>
  </si>
  <si>
    <t>Distance matrix from each entry point to each exit point.</t>
  </si>
  <si>
    <t>Input parameters related to revenues, demand scenario and discount, entry -exit split, and discount applicable to tariffs at entry points from and exit points to storage facilities.</t>
  </si>
  <si>
    <t>Allows you to calculate capacity - based entry transmission tariffs if the forecasted capacity for an entry point is zero.</t>
  </si>
  <si>
    <t>Capacity - based entry transmission tariffs before the adjustments established in Article 9 of Regulation 460/2017.</t>
  </si>
  <si>
    <t>Final capacity -based entry transmission tariffs.</t>
  </si>
  <si>
    <t>Applies the methodology established in Circular XX / 2019 to calculate capacity - based exit transmission tariffs per physical point.</t>
  </si>
  <si>
    <t>Allows you to calculate capacity - based exit transmission tariffs if the forecasted capacity for an entry point is zero.</t>
  </si>
  <si>
    <t>Capacity - based exit transmission tariffs before the adjustments established in Article 9 of Regulation 460/2017.</t>
  </si>
  <si>
    <t>Final Capacity - based exit transmission tariffs.</t>
  </si>
  <si>
    <t>Final Commodity - based transmission tariffs.</t>
  </si>
  <si>
    <t>Final Tariffs.</t>
  </si>
  <si>
    <t>Generación Eléctrica / Power generation</t>
  </si>
  <si>
    <t>5 - Peajes de transporte por punto de entrada (€/(MWh/día) y año) / Entry transmission tariff (€/(MWh/day) and year)</t>
  </si>
  <si>
    <t>2 - Peajes de transporte por punto de entrada (€/(MWh/día) y año) / Entry transmission tariff (€/(MWh/day) and year)</t>
  </si>
  <si>
    <t>3 - Peajes de transporte por punto de entrada incluyendo puntos con capacidad contratada prevista nula (€/(MWh/día) y año) / Entry transmission tariff including points with zero forecasted contracted capacity (€/(MWh/day) and year)</t>
  </si>
  <si>
    <t>2 - Peajes de transporte por punto de entrada (€/(MWh/día) y año)/Entry transmission tariff (€/(MWh/day) and year)</t>
  </si>
  <si>
    <t>5 - Peajes de transporte por punto de salida (€/(MWh/día) y año)/  Exit transmission tariff (€/(MWh/day) and year)</t>
  </si>
  <si>
    <t>5 - Peajes de transporte por punto de entrada (€/(MWh/día) y año) /  Entry transmission tariff (€/(MWh/day) and year)</t>
  </si>
  <si>
    <t>3 - Peajes ajustados de transporte por punto de entrada (€/(MWh/día) y año)/ Adjusted entry transmission tariff (€/(MWh/day) and year))</t>
  </si>
  <si>
    <t>2 - Peajes de transporte por punto de salida (€/(MWh/día) y año) / Exit transmission tariff (€/(MWh/day) and year)</t>
  </si>
  <si>
    <t>3 - Peajes de transporte por punto de salida incluyendo puntos con capacidad contratada prevista nula (€/(MWh/día) y año) / Exit transmission tariff including points with zero forecasted contracted capacity (€/(MWh/day) and year)</t>
  </si>
  <si>
    <t>6.- Otros parametros / Other parameters</t>
  </si>
  <si>
    <t>6.1 - Split Entrada - Salida / Entry - Exit Split</t>
  </si>
  <si>
    <t>6.4 - Descuento aplicables a los peajes de entrada y salida de los AA.SS /Discount applicable to tariffs at entry points from and exit points to storage facilities</t>
  </si>
  <si>
    <t>15.000 &lt; C ≤  50.000</t>
  </si>
  <si>
    <t>50.000 &lt; C ≤  300.000</t>
  </si>
  <si>
    <t>300.000 &lt; C ≤  1.500.000</t>
  </si>
  <si>
    <t>1.500.000 &lt; C ≤  5.000.000</t>
  </si>
  <si>
    <t>Hoja "Exit Tariff_4"</t>
  </si>
  <si>
    <t>Fixed charge per customer applicable to consumers who are not required to have equipment capable of measuring the maximum demanded</t>
  </si>
  <si>
    <t>Sheet "Exit Tariff_4"</t>
  </si>
  <si>
    <t>1 - Peajes ajustados de transporte por punto de salida (€/(MWh/día) y año) / Adjusted exit transmission tariff (€/(MWh/day) and year)</t>
  </si>
  <si>
    <t>3 - Retribución a recuperar a través de las tarifas de transporte basadas en capacidad (€) / 
Allowed revenues to be recovered through capacity-based transmission tariffs (€)</t>
  </si>
  <si>
    <t>RL.1</t>
  </si>
  <si>
    <t>RL.2</t>
  </si>
  <si>
    <t>RL.3</t>
  </si>
  <si>
    <t>RL.4</t>
  </si>
  <si>
    <t>RL.5</t>
  </si>
  <si>
    <t>RL.6</t>
  </si>
  <si>
    <t>4 - Número de Consumidores / Number of customers</t>
  </si>
  <si>
    <t>2.3 - Peaje de transporte basados en volumen (€/MWh) / Commodity-based transmission tariffs (€/ MWh)</t>
  </si>
  <si>
    <t>5.2 - Número de Consumidores / Number of customers</t>
  </si>
  <si>
    <t>Consumo anual (kWh) / Annual consumption (kWh)</t>
  </si>
  <si>
    <t>5.1 - Capacidad contratada equivalente prevista para cada grupo de consumidores (MWh/día) / Forecasted equivalent contracted capacity for each group of customers (MWh/day)</t>
  </si>
  <si>
    <t>2 - Capacidad contratada equivalente prevista para cada grupo de consumidores (MWh/día) / Forecasted equivalent contracted capacity for each group of customers (MWh/day)</t>
  </si>
  <si>
    <t>5 - Término por cliente de las tarifas de transportes aplicable a los consumidores que no disponen de equipos de medida que permitan medir la capacidad máxima demandada (€/consumidor y año) / Fixed charge per customer applicable to consumers without measuring equipment capable of recording maximum capacity (€/customer and year)</t>
  </si>
  <si>
    <t>Peajes por consumidor aplicable a los consumidores que no disponen de equipos de medida que permitan medir la capacidad máxima demandada / Fixed charge per customer applicable to consumers without a measuring equipment capable of recording maximum capacity</t>
  </si>
  <si>
    <t>5.- Demanda de los consumidores que no disponen de equipos de medida que permitan medir la capacidad máxima demandada / Demand for consumers  without a measuring equipment capable of recording maximum capacity</t>
  </si>
  <si>
    <t>2.2 - Término por cliente de las tarifas de transportes aplicable a los consumidores que no disponen de equipos de medida que permitan medir la capacidad máxima demandada (€/consumidor y año) / Fixed charge per customer applicable to consumers  without a measuring equipment capable of recording maximum capacity (€/customer and year)</t>
  </si>
  <si>
    <t>6.5 - Descuento aplicables a los peajes de entrada desde plantas de GNL /Discount applicable to tariffs at entry points from LNG terminals</t>
  </si>
  <si>
    <t>C ≤ 5.000</t>
  </si>
  <si>
    <t>5.000 &lt; C ≤  15.000</t>
  </si>
  <si>
    <t>Peajes de transporte basados en volumen final.</t>
  </si>
  <si>
    <t>Peajes por consumidor aplicable a los consumidores que no disponen de equipos de medida que permitan medir la capacidad máxima demandada.</t>
  </si>
  <si>
    <t xml:space="preserve">Primas obtenidas en las subastas de capacidad </t>
  </si>
  <si>
    <t>Capacity autions premium</t>
  </si>
  <si>
    <t>Retribución anual reconocida a recuperar por tarifas de transporte de capacidad</t>
  </si>
  <si>
    <t>Anual allowed revenue to be recovered by capacity-based transmission tariffs</t>
  </si>
  <si>
    <t>Compensaciones por interrumpibilidad</t>
  </si>
  <si>
    <t>Otros ingresos o costes liquidables a recuperar mediante los peajes de transporte basados en capacidad</t>
  </si>
  <si>
    <t>Revisión de la retribución anual a recuperar por tarifas de transporte de volumen</t>
  </si>
  <si>
    <t>Diferencias entre los ingresos inicialmente previstos y los ingresos reales resultantes de los peajes basado en volumen</t>
  </si>
  <si>
    <t>Otros ingresos o costes liquidables a recuperar mediante los peajes de transporte basados en volumen</t>
  </si>
  <si>
    <t>Amendments of anual allowed revenue to be recovered by capacity-based transmission tariffs</t>
  </si>
  <si>
    <t>Compensations for interruptions</t>
  </si>
  <si>
    <t xml:space="preserve">Difference between initial forecasted revenues and real revenues resulting from the application of the capacity-based transmission tariffs </t>
  </si>
  <si>
    <t>Other incomes or costs to be recovered through capacity-based transmission tariffs</t>
  </si>
  <si>
    <t>Retribución anual a recuperar por tarifas de transporte de capacidad</t>
  </si>
  <si>
    <t>Amendments of anual allowed revenue to be recovered by commodity-based transmission tariffs</t>
  </si>
  <si>
    <t xml:space="preserve">Difference between initial forecasted revenues and real revenues resulting from the application of the commodity-based transmission tariffs </t>
  </si>
  <si>
    <t>Other incomes or costs to be recovered through commodity-based transmission tariffs</t>
  </si>
  <si>
    <t>YAC/AS Marismas</t>
  </si>
  <si>
    <r>
      <t>El artículo 30.2.b del Reglamento 460/2017 de la Comisión por el que se establece  un código de red sobre la armonización de las estructuras tarifarias de transporte de gas según el cual la CNMC debe publicar : "</t>
    </r>
    <r>
      <rPr>
        <i/>
        <sz val="12"/>
        <color theme="1"/>
        <rFont val="Calibri"/>
        <family val="2"/>
        <scheme val="minor"/>
      </rPr>
      <t>al menos un modelo tarifario simplificado, que se actualizará regularmente, acompañado de la explicación de cómo se utiliza, que permita a los usuarios de la red calcular las tarifas de transporte aplicables en el período tarifario vigente y estimar su posible evolución más allá de ese período tarifario</t>
    </r>
    <r>
      <rPr>
        <sz val="12"/>
        <color theme="1"/>
        <rFont val="Calibri"/>
        <family val="2"/>
        <scheme val="minor"/>
      </rPr>
      <t>".
Este libro de Excel permite aplicar la metodología establecida en la Circular 6/2019 para calcular los peajes de transporte.
Toda la información incluida en este libro se publica únicamente a efectos informativos.
Los peajes de transporte resultantes no incluyen impuestos.</t>
    </r>
  </si>
  <si>
    <r>
      <t>The Article 30(2)(b) of the COMMISSION REGULATION (EU) 2017/460 of 16 March 2017 establishing a network code on harmonised transmission tariff structures for gas states that the CNMC shall publish: "</t>
    </r>
    <r>
      <rPr>
        <i/>
        <sz val="12"/>
        <color theme="1"/>
        <rFont val="Calibri"/>
        <family val="2"/>
        <scheme val="minor"/>
      </rPr>
      <t>at least a simplified tariff model, updated regularly, accompanied by the explanation of how to use it, enabling network users to calculate the transmission tariffs applicable for the prevailing tariff period and to estimate their possible evolution beyond such tariff period</t>
    </r>
    <r>
      <rPr>
        <sz val="12"/>
        <color theme="1"/>
        <rFont val="Calibri"/>
        <family val="2"/>
        <scheme val="minor"/>
      </rPr>
      <t xml:space="preserve">".
This Excel file allows you to apply the methodology established in Circular 6/2019 to calculate the transmission tariff.
All information included in this file is published for informational purposes only.
The transmission tariffs do not include taxes.
</t>
    </r>
  </si>
  <si>
    <t>BIO Madrid</t>
  </si>
  <si>
    <t>Revisión de la retribución anual a recuperar por tarifas de transporte de capacidad</t>
  </si>
  <si>
    <t>15.03A</t>
  </si>
  <si>
    <t>CI Biriatou</t>
  </si>
  <si>
    <t>CI Larrau</t>
  </si>
  <si>
    <t>CI Badajoz</t>
  </si>
  <si>
    <t>CI Tuy</t>
  </si>
  <si>
    <t>AS Serrablo</t>
  </si>
  <si>
    <t>AS Gaviota</t>
  </si>
  <si>
    <t>AS Yela</t>
  </si>
  <si>
    <t>AS Marismas</t>
  </si>
  <si>
    <t>YAC Aznalcázar</t>
  </si>
  <si>
    <t>1 - Capacidad contratada equivalente prevista por tipo de punto de salida / Forecasted equivalent contracted capacity by type of exit point (MWh/día)</t>
  </si>
  <si>
    <t>3 - Peajes ajustados de transporte por punto de salida (€/(MWh/día) y año) / Allowed revenues to be recovered through capacity based transmission tariffs</t>
  </si>
  <si>
    <t>YAC Poseidon</t>
  </si>
  <si>
    <t>PR El Musel</t>
  </si>
  <si>
    <t>3.- Peajes de transporte basados en volumen (€/ MWh) / Commodity-based transmission tariffs (€/ MWh)</t>
  </si>
  <si>
    <t>Annual revenue to be recovered by capacity-based transmission tariffs</t>
  </si>
  <si>
    <t>Retribución anual reconocida a recuperar por tarifas de transporte de volumen</t>
  </si>
  <si>
    <t>Anual allowed revenue to be recovered by commodity-based transmission tariffs</t>
  </si>
  <si>
    <t>BIO La Galera</t>
  </si>
  <si>
    <t>6.2 - VIP Ibérico: Capacidad técnica por punto físico / VIP: Technical capacity by physical point (GWh)</t>
  </si>
  <si>
    <t>6.3 - VIP Pirineos: Capacidad técnica por punto físico / VIP: Technical capacity by physical point (GWh)</t>
  </si>
  <si>
    <t>BIO MADRID</t>
  </si>
  <si>
    <t>Diferencias entre los ingresos inicialmente previstos y los ingresos reales resultantes de los peajes basado en capacidad</t>
  </si>
  <si>
    <t>YAC Poseidón</t>
  </si>
  <si>
    <t>6.6 - Descuento aplicables a los peajes de entrada desde plantas de GNL desde instalaciones de producción de gas renovable /Discount applicable to tariffs at entry points from LNG terminals from renewable gas production facilities</t>
  </si>
  <si>
    <t>Otros Puntos Biogas / Other Biogas points</t>
  </si>
  <si>
    <t>01.1A</t>
  </si>
  <si>
    <t>03A</t>
  </si>
  <si>
    <t>1.01</t>
  </si>
  <si>
    <t>10</t>
  </si>
  <si>
    <t>11</t>
  </si>
  <si>
    <t>12</t>
  </si>
  <si>
    <t>13</t>
  </si>
  <si>
    <t>13A</t>
  </si>
  <si>
    <t>14</t>
  </si>
  <si>
    <t>15</t>
  </si>
  <si>
    <t>15.04</t>
  </si>
  <si>
    <t>15.06A</t>
  </si>
  <si>
    <t>15.07</t>
  </si>
  <si>
    <t>15.08</t>
  </si>
  <si>
    <t>15.08A</t>
  </si>
  <si>
    <t>15.09</t>
  </si>
  <si>
    <t>15.09AD</t>
  </si>
  <si>
    <t>15.09X</t>
  </si>
  <si>
    <t>15.09X.1</t>
  </si>
  <si>
    <t>15.10</t>
  </si>
  <si>
    <t>15.11</t>
  </si>
  <si>
    <t>15.12</t>
  </si>
  <si>
    <t>15.13E.C.</t>
  </si>
  <si>
    <t>15.14</t>
  </si>
  <si>
    <t>15.15</t>
  </si>
  <si>
    <t>15.16</t>
  </si>
  <si>
    <t>15.17</t>
  </si>
  <si>
    <t>15.19</t>
  </si>
  <si>
    <t>15.20.05</t>
  </si>
  <si>
    <t>15.20.06</t>
  </si>
  <si>
    <t>15.20A.1</t>
  </si>
  <si>
    <t>15.21</t>
  </si>
  <si>
    <t>15.22</t>
  </si>
  <si>
    <t>15.23</t>
  </si>
  <si>
    <t>15.24</t>
  </si>
  <si>
    <t>15.26</t>
  </si>
  <si>
    <t>15.28-16</t>
  </si>
  <si>
    <t>15.31</t>
  </si>
  <si>
    <t>15.31.1A</t>
  </si>
  <si>
    <t>15.31.3</t>
  </si>
  <si>
    <t>15.31A.2</t>
  </si>
  <si>
    <t>15.31A.4</t>
  </si>
  <si>
    <t>15.34</t>
  </si>
  <si>
    <t>16A</t>
  </si>
  <si>
    <t>19</t>
  </si>
  <si>
    <t>20</t>
  </si>
  <si>
    <t>21</t>
  </si>
  <si>
    <t>22</t>
  </si>
  <si>
    <t>23</t>
  </si>
  <si>
    <t>23A</t>
  </si>
  <si>
    <t>24</t>
  </si>
  <si>
    <t>24A</t>
  </si>
  <si>
    <t>24E.C.</t>
  </si>
  <si>
    <t>25A</t>
  </si>
  <si>
    <t>25X</t>
  </si>
  <si>
    <t>27X</t>
  </si>
  <si>
    <t>28</t>
  </si>
  <si>
    <t>28A</t>
  </si>
  <si>
    <t>29</t>
  </si>
  <si>
    <t>30</t>
  </si>
  <si>
    <t>32</t>
  </si>
  <si>
    <t>33</t>
  </si>
  <si>
    <t>33X</t>
  </si>
  <si>
    <t>34</t>
  </si>
  <si>
    <t>35X</t>
  </si>
  <si>
    <t>36</t>
  </si>
  <si>
    <t>38</t>
  </si>
  <si>
    <t>38X.02</t>
  </si>
  <si>
    <t>39.01</t>
  </si>
  <si>
    <t>4</t>
  </si>
  <si>
    <t>40</t>
  </si>
  <si>
    <t>41.01</t>
  </si>
  <si>
    <t>41.02</t>
  </si>
  <si>
    <t>41.03X01</t>
  </si>
  <si>
    <t>41.04</t>
  </si>
  <si>
    <t>41.05</t>
  </si>
  <si>
    <t>41.06</t>
  </si>
  <si>
    <t>41.07X</t>
  </si>
  <si>
    <t>41.08</t>
  </si>
  <si>
    <t>41.09</t>
  </si>
  <si>
    <t>41.10</t>
  </si>
  <si>
    <t>41-16</t>
  </si>
  <si>
    <t>43X.00</t>
  </si>
  <si>
    <t>45.01DXC</t>
  </si>
  <si>
    <t>45.02</t>
  </si>
  <si>
    <t>45.03</t>
  </si>
  <si>
    <t>45.04</t>
  </si>
  <si>
    <t>45-16</t>
  </si>
  <si>
    <t>5D.03</t>
  </si>
  <si>
    <t>5D.03.04</t>
  </si>
  <si>
    <t>6</t>
  </si>
  <si>
    <t>7B</t>
  </si>
  <si>
    <t>9E.C.</t>
  </si>
  <si>
    <t>A1</t>
  </si>
  <si>
    <t>A10</t>
  </si>
  <si>
    <t>A3</t>
  </si>
  <si>
    <t>A36L</t>
  </si>
  <si>
    <t>A5A</t>
  </si>
  <si>
    <t>A6</t>
  </si>
  <si>
    <t>A7</t>
  </si>
  <si>
    <t>A9</t>
  </si>
  <si>
    <t>A9A</t>
  </si>
  <si>
    <t>A9B</t>
  </si>
  <si>
    <t>B02</t>
  </si>
  <si>
    <t>B04</t>
  </si>
  <si>
    <t>B05</t>
  </si>
  <si>
    <t>B07</t>
  </si>
  <si>
    <t>B08</t>
  </si>
  <si>
    <t>B10</t>
  </si>
  <si>
    <t>B18</t>
  </si>
  <si>
    <t>B19</t>
  </si>
  <si>
    <t>B20</t>
  </si>
  <si>
    <t>B22</t>
  </si>
  <si>
    <t>C1.01</t>
  </si>
  <si>
    <t>C2X.01</t>
  </si>
  <si>
    <t>CC.BE</t>
  </si>
  <si>
    <t>CC.CT.E</t>
  </si>
  <si>
    <t>CC.PV.BBE</t>
  </si>
  <si>
    <t>CC.SG.UF</t>
  </si>
  <si>
    <t>CC.SON.E</t>
  </si>
  <si>
    <t>D01A</t>
  </si>
  <si>
    <t>D03A</t>
  </si>
  <si>
    <t>D04</t>
  </si>
  <si>
    <t>D06</t>
  </si>
  <si>
    <t>D06A</t>
  </si>
  <si>
    <t>D07</t>
  </si>
  <si>
    <t>D07A</t>
  </si>
  <si>
    <t>D08A</t>
  </si>
  <si>
    <t>D10A</t>
  </si>
  <si>
    <t>D12A</t>
  </si>
  <si>
    <t>D13</t>
  </si>
  <si>
    <t>D13A</t>
  </si>
  <si>
    <t>D14</t>
  </si>
  <si>
    <t>D15</t>
  </si>
  <si>
    <t>D16</t>
  </si>
  <si>
    <t>E01</t>
  </si>
  <si>
    <t>E02</t>
  </si>
  <si>
    <t>E15</t>
  </si>
  <si>
    <t>EG01</t>
  </si>
  <si>
    <t>F00</t>
  </si>
  <si>
    <t>F02</t>
  </si>
  <si>
    <t>F06.2</t>
  </si>
  <si>
    <t>F07</t>
  </si>
  <si>
    <t>F07.01</t>
  </si>
  <si>
    <t>F08</t>
  </si>
  <si>
    <t>F09</t>
  </si>
  <si>
    <t>F11</t>
  </si>
  <si>
    <t>F13</t>
  </si>
  <si>
    <t>F14</t>
  </si>
  <si>
    <t>F19</t>
  </si>
  <si>
    <t>F21</t>
  </si>
  <si>
    <t>F23</t>
  </si>
  <si>
    <t>F25</t>
  </si>
  <si>
    <t>F26.02</t>
  </si>
  <si>
    <t>F26A</t>
  </si>
  <si>
    <t>F27</t>
  </si>
  <si>
    <t>F28</t>
  </si>
  <si>
    <t>G03</t>
  </si>
  <si>
    <t>G04</t>
  </si>
  <si>
    <t>G07</t>
  </si>
  <si>
    <t>H1</t>
  </si>
  <si>
    <t>H72.1</t>
  </si>
  <si>
    <t>I003</t>
  </si>
  <si>
    <t>I005</t>
  </si>
  <si>
    <t>I006</t>
  </si>
  <si>
    <t>I007</t>
  </si>
  <si>
    <t>I008X</t>
  </si>
  <si>
    <t>I012</t>
  </si>
  <si>
    <t>I014</t>
  </si>
  <si>
    <t>I015ERM</t>
  </si>
  <si>
    <t>I016</t>
  </si>
  <si>
    <t>I019</t>
  </si>
  <si>
    <t>I020</t>
  </si>
  <si>
    <t>I020A</t>
  </si>
  <si>
    <t>I022</t>
  </si>
  <si>
    <t>I023</t>
  </si>
  <si>
    <t>I024</t>
  </si>
  <si>
    <t>I025</t>
  </si>
  <si>
    <t>I15</t>
  </si>
  <si>
    <t>J01A</t>
  </si>
  <si>
    <t>K05</t>
  </si>
  <si>
    <t>K07</t>
  </si>
  <si>
    <t>K11.01</t>
  </si>
  <si>
    <t>K19</t>
  </si>
  <si>
    <t>K25</t>
  </si>
  <si>
    <t>K29</t>
  </si>
  <si>
    <t>K31</t>
  </si>
  <si>
    <t>K37</t>
  </si>
  <si>
    <t>K39</t>
  </si>
  <si>
    <t>K44</t>
  </si>
  <si>
    <t>K45</t>
  </si>
  <si>
    <t>K46</t>
  </si>
  <si>
    <t>K47</t>
  </si>
  <si>
    <t>K48</t>
  </si>
  <si>
    <t>K48.02</t>
  </si>
  <si>
    <t>K48.03</t>
  </si>
  <si>
    <t>K48.05</t>
  </si>
  <si>
    <t>K48.07</t>
  </si>
  <si>
    <t>K48.10</t>
  </si>
  <si>
    <t>K50</t>
  </si>
  <si>
    <t>K52</t>
  </si>
  <si>
    <t>K54</t>
  </si>
  <si>
    <t>M01</t>
  </si>
  <si>
    <t>M05</t>
  </si>
  <si>
    <t>M09</t>
  </si>
  <si>
    <t>N07</t>
  </si>
  <si>
    <t>N08</t>
  </si>
  <si>
    <t>N10.1</t>
  </si>
  <si>
    <t>O01</t>
  </si>
  <si>
    <t>O01A</t>
  </si>
  <si>
    <t>O02</t>
  </si>
  <si>
    <t>O03</t>
  </si>
  <si>
    <t>O04A</t>
  </si>
  <si>
    <t>O05</t>
  </si>
  <si>
    <t>O06</t>
  </si>
  <si>
    <t>O07</t>
  </si>
  <si>
    <t>O11</t>
  </si>
  <si>
    <t>O12</t>
  </si>
  <si>
    <t>O14</t>
  </si>
  <si>
    <t>O14A</t>
  </si>
  <si>
    <t>O16</t>
  </si>
  <si>
    <t>O17</t>
  </si>
  <si>
    <t>O19</t>
  </si>
  <si>
    <t>O22</t>
  </si>
  <si>
    <t>O24</t>
  </si>
  <si>
    <t>P03</t>
  </si>
  <si>
    <t>P04</t>
  </si>
  <si>
    <t>P04A</t>
  </si>
  <si>
    <t>P06</t>
  </si>
  <si>
    <t>Q03B</t>
  </si>
  <si>
    <t>T02</t>
  </si>
  <si>
    <t>T04</t>
  </si>
  <si>
    <t>T05</t>
  </si>
  <si>
    <t>T05A</t>
  </si>
  <si>
    <t>T07</t>
  </si>
  <si>
    <t>T08</t>
  </si>
  <si>
    <t>T09.2</t>
  </si>
  <si>
    <t>T10</t>
  </si>
  <si>
    <t>15.02</t>
  </si>
  <si>
    <t>15.09X.3</t>
  </si>
  <si>
    <t>15.20.04</t>
  </si>
  <si>
    <t>15.30</t>
  </si>
  <si>
    <t>20.00A</t>
  </si>
  <si>
    <t>26A</t>
  </si>
  <si>
    <t>35</t>
  </si>
  <si>
    <t>41.03</t>
  </si>
  <si>
    <t>43.01</t>
  </si>
  <si>
    <t>7A</t>
  </si>
  <si>
    <t>A8</t>
  </si>
  <si>
    <t>B14</t>
  </si>
  <si>
    <t>CC.IB.E</t>
  </si>
  <si>
    <t>D07.14</t>
  </si>
  <si>
    <t>D16.01</t>
  </si>
  <si>
    <t>F07.04</t>
  </si>
  <si>
    <t>F26</t>
  </si>
  <si>
    <t>I001</t>
  </si>
  <si>
    <t>I018</t>
  </si>
  <si>
    <t>K02</t>
  </si>
  <si>
    <t>K41</t>
  </si>
  <si>
    <t>K48.08</t>
  </si>
  <si>
    <t>N09</t>
  </si>
  <si>
    <t>O09</t>
  </si>
  <si>
    <t>P01</t>
  </si>
  <si>
    <t>T06</t>
  </si>
  <si>
    <t>AS YELA</t>
  </si>
  <si>
    <t>CI Medgaz</t>
  </si>
  <si>
    <t>Yac Aznalcázar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</si>
</sst>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 _€_-;\-* #,##0.00\ _€_-;_-* &quot;-&quot;??\ _€_-;_-@_-"/>
    <numFmt numFmtId="165" formatCode="0_ ;\-0\ "/>
    <numFmt numFmtId="166" formatCode="_-* #,##0\ _€_-;\-* #,##0\ _€_-;_-* &quot;-&quot;??\ _€_-;_-@_-"/>
    <numFmt numFmtId="167" formatCode="0.0%"/>
    <numFmt numFmtId="168" formatCode="_-* #,##0.00000\ _€_-;\-* #,##0.00000\ _€_-;_-* &quot;-&quot;??\ _€_-;_-@_-"/>
    <numFmt numFmtId="169" formatCode="0.000%"/>
    <numFmt numFmtId="170" formatCode="_-* #,##0.0000\ _€_-;\-* #,##0.0000\ _€_-;_-* &quot;-&quot;??\ _€_-;_-@_-"/>
    <numFmt numFmtId="171" formatCode="_-* #,##0.000000\ _€_-;\-* #,##0.000000\ _€_-;_-* &quot;-&quot;??\ _€_-;_-@_-"/>
    <numFmt numFmtId="172" formatCode="_-* #,##0.0000000\ _€_-;\-* #,##0.0000000\ _€_-;_-* &quot;-&quot;??\ _€_-;_-@_-"/>
    <numFmt numFmtId="173" formatCode="_-* #,##0.000\ _€_-;\-* #,##0.000\ _€_-;_-* &quot;-&quot;??\ _€_-;_-@_-"/>
    <numFmt numFmtId="174" formatCode="_-* #,##0.0000000\ _€_-;\-* #,##0.0000000\ _€_-;_-* &quot;-&quot;???????\ _€_-;_-@_-"/>
    <numFmt numFmtId="175" formatCode="_-* #,##0.0\ _€_-;\-* #,##0.0\ _€_-;_-* &quot;-&quot;??\ _€_-;_-@_-"/>
    <numFmt numFmtId="176" formatCode="_-* #,##0.000\ _€_-;\-* #,##0.000\ _€_-;_-* &quot;-&quot;???\ _€_-;_-@_-"/>
    <numFmt numFmtId="177" formatCode="_-* #,##0.0\ _€_-;\-* #,##0.0\ _€_-;_-* &quot;-&quot;??????\ _€_-;_-@_-"/>
    <numFmt numFmtId="178" formatCode="_-* #,##0.00000000000\ _€_-;\-* #,##0.00000000000\ _€_-;_-* &quot;-&quot;??\ _€_-;_-@_-"/>
    <numFmt numFmtId="179" formatCode="_-\ #,##0\ _€_-;\-\ #,##0\ _€_-;_-\ &quot;-&quot;??\ _€_-;_-@_-"/>
  </numFmts>
  <fonts count="1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8"/>
      <color theme="0"/>
      <name val="Calibri"/>
      <family val="2"/>
      <scheme val="minor"/>
    </font>
    <font>
      <b/>
      <sz val="10"/>
      <color theme="0"/>
      <name val="Arial"/>
      <family val="2"/>
    </font>
    <font>
      <sz val="12"/>
      <color theme="1"/>
      <name val="Arial"/>
      <family val="2"/>
    </font>
    <font>
      <b/>
      <sz val="11"/>
      <name val="Calibri"/>
      <family val="2"/>
      <scheme val="minor"/>
    </font>
    <font>
      <b/>
      <sz val="13"/>
      <color theme="0"/>
      <name val="Calibri"/>
      <family val="2"/>
      <scheme val="minor"/>
    </font>
    <font>
      <b/>
      <sz val="15"/>
      <color theme="0"/>
      <name val="Calibri"/>
      <family val="2"/>
      <scheme val="minor"/>
    </font>
    <font>
      <sz val="12"/>
      <color theme="1"/>
      <name val="Calibri"/>
      <family val="2"/>
      <scheme val="minor"/>
    </font>
    <font>
      <i/>
      <sz val="12"/>
      <color theme="1"/>
      <name val="Calibri"/>
      <family val="2"/>
      <scheme val="minor"/>
    </font>
    <font>
      <sz val="11"/>
      <color rgb="FFFF0000"/>
      <name val="Calibri"/>
      <family val="2"/>
      <scheme val="minor"/>
    </font>
  </fonts>
  <fills count="9">
    <fill>
      <patternFill patternType="none"/>
    </fill>
    <fill>
      <patternFill patternType="gray125"/>
    </fill>
    <fill>
      <patternFill patternType="solid">
        <fgColor rgb="FFFF6D22"/>
        <bgColor indexed="64"/>
      </patternFill>
    </fill>
    <fill>
      <patternFill patternType="solid">
        <fgColor rgb="FF7F7F7F"/>
        <bgColor indexed="64"/>
      </patternFill>
    </fill>
    <fill>
      <patternFill patternType="solid">
        <fgColor theme="1"/>
        <bgColor indexed="64"/>
      </patternFill>
    </fill>
    <fill>
      <patternFill patternType="solid">
        <fgColor theme="9" tint="0.39997558519241921"/>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90">
    <border>
      <left/>
      <right/>
      <top/>
      <bottom/>
      <diagonal/>
    </border>
    <border>
      <left style="thin">
        <color auto="1"/>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diagonal/>
    </border>
    <border>
      <left style="thin">
        <color auto="1"/>
      </left>
      <right style="thin">
        <color auto="1"/>
      </right>
      <top style="dotted">
        <color indexed="64"/>
      </top>
      <bottom style="dotted">
        <color indexed="64"/>
      </bottom>
      <diagonal/>
    </border>
    <border>
      <left style="thin">
        <color auto="1"/>
      </left>
      <right style="thin">
        <color auto="1"/>
      </right>
      <top style="dotted">
        <color auto="1"/>
      </top>
      <bottom style="medium">
        <color indexed="64"/>
      </bottom>
      <diagonal/>
    </border>
    <border>
      <left/>
      <right style="thin">
        <color auto="1"/>
      </right>
      <top style="dotted">
        <color auto="1"/>
      </top>
      <bottom style="dotted">
        <color auto="1"/>
      </bottom>
      <diagonal/>
    </border>
    <border>
      <left/>
      <right style="thin">
        <color auto="1"/>
      </right>
      <top style="dotted">
        <color auto="1"/>
      </top>
      <bottom style="medium">
        <color indexed="64"/>
      </bottom>
      <diagonal/>
    </border>
    <border>
      <left/>
      <right style="thin">
        <color theme="0"/>
      </right>
      <top/>
      <bottom style="dotted">
        <color auto="1"/>
      </bottom>
      <diagonal/>
    </border>
    <border>
      <left style="thin">
        <color auto="1"/>
      </left>
      <right style="thin">
        <color auto="1"/>
      </right>
      <top style="dotted">
        <color indexed="64"/>
      </top>
      <bottom/>
      <diagonal/>
    </border>
    <border>
      <left/>
      <right style="thin">
        <color auto="1"/>
      </right>
      <top style="dotted">
        <color auto="1"/>
      </top>
      <bottom/>
      <diagonal/>
    </border>
    <border>
      <left style="thin">
        <color theme="0"/>
      </left>
      <right style="thin">
        <color theme="0"/>
      </right>
      <top/>
      <bottom style="dotted">
        <color auto="1"/>
      </bottom>
      <diagonal/>
    </border>
    <border>
      <left/>
      <right style="thin">
        <color auto="1"/>
      </right>
      <top style="dotted">
        <color indexed="64"/>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right style="thin">
        <color auto="1"/>
      </right>
      <top style="thin">
        <color indexed="64"/>
      </top>
      <bottom style="thin">
        <color indexed="64"/>
      </bottom>
      <diagonal/>
    </border>
    <border>
      <left style="medium">
        <color indexed="64"/>
      </left>
      <right/>
      <top style="medium">
        <color indexed="64"/>
      </top>
      <bottom/>
      <diagonal/>
    </border>
    <border>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bottom style="dotted">
        <color auto="1"/>
      </bottom>
      <diagonal/>
    </border>
    <border>
      <left style="thin">
        <color theme="0"/>
      </left>
      <right style="medium">
        <color indexed="64"/>
      </right>
      <top style="thin">
        <color theme="0"/>
      </top>
      <bottom/>
      <diagonal/>
    </border>
    <border>
      <left style="medium">
        <color indexed="64"/>
      </left>
      <right style="thin">
        <color auto="1"/>
      </right>
      <top style="dotted">
        <color indexed="64"/>
      </top>
      <bottom style="dotted">
        <color indexed="64"/>
      </bottom>
      <diagonal/>
    </border>
    <border>
      <left style="thin">
        <color auto="1"/>
      </left>
      <right style="medium">
        <color indexed="64"/>
      </right>
      <top style="dotted">
        <color indexed="64"/>
      </top>
      <bottom style="dotted">
        <color indexed="64"/>
      </bottom>
      <diagonal/>
    </border>
    <border>
      <left style="medium">
        <color indexed="64"/>
      </left>
      <right style="thin">
        <color auto="1"/>
      </right>
      <top style="dotted">
        <color auto="1"/>
      </top>
      <bottom style="medium">
        <color indexed="64"/>
      </bottom>
      <diagonal/>
    </border>
    <border>
      <left style="thin">
        <color auto="1"/>
      </left>
      <right style="medium">
        <color indexed="64"/>
      </right>
      <top style="dotted">
        <color auto="1"/>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right>
      <top style="medium">
        <color indexed="64"/>
      </top>
      <bottom style="medium">
        <color indexed="64"/>
      </bottom>
      <diagonal/>
    </border>
    <border>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medium">
        <color indexed="64"/>
      </left>
      <right style="thin">
        <color theme="0"/>
      </right>
      <top/>
      <bottom style="dotted">
        <color auto="1"/>
      </bottom>
      <diagonal/>
    </border>
    <border>
      <left style="medium">
        <color indexed="64"/>
      </left>
      <right style="thin">
        <color auto="1"/>
      </right>
      <top style="dotted">
        <color indexed="64"/>
      </top>
      <bottom/>
      <diagonal/>
    </border>
    <border>
      <left style="thin">
        <color auto="1"/>
      </left>
      <right style="medium">
        <color indexed="64"/>
      </right>
      <top style="dotted">
        <color indexed="64"/>
      </top>
      <bottom/>
      <diagonal/>
    </border>
    <border>
      <left style="medium">
        <color indexed="64"/>
      </left>
      <right style="thin">
        <color auto="1"/>
      </right>
      <top/>
      <bottom/>
      <diagonal/>
    </border>
    <border>
      <left style="medium">
        <color indexed="64"/>
      </left>
      <right style="thin">
        <color auto="1"/>
      </right>
      <top/>
      <bottom style="dotted">
        <color indexed="64"/>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medium">
        <color indexed="64"/>
      </bottom>
      <diagonal/>
    </border>
    <border>
      <left style="thin">
        <color auto="1"/>
      </left>
      <right style="medium">
        <color indexed="64"/>
      </right>
      <top style="dotted">
        <color indexed="64"/>
      </top>
      <bottom style="hair">
        <color auto="1"/>
      </bottom>
      <diagonal/>
    </border>
    <border>
      <left style="thin">
        <color auto="1"/>
      </left>
      <right style="medium">
        <color indexed="64"/>
      </right>
      <top style="hair">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hair">
        <color auto="1"/>
      </top>
      <bottom/>
      <diagonal/>
    </border>
    <border>
      <left style="thin">
        <color auto="1"/>
      </left>
      <right style="medium">
        <color indexed="64"/>
      </right>
      <top style="hair">
        <color auto="1"/>
      </top>
      <bottom style="hair">
        <color auto="1"/>
      </bottom>
      <diagonal/>
    </border>
    <border>
      <left style="medium">
        <color indexed="64"/>
      </left>
      <right style="thin">
        <color indexed="64"/>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theme="0"/>
      </left>
      <right/>
      <top style="medium">
        <color indexed="64"/>
      </top>
      <bottom style="thin">
        <color theme="0"/>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thin">
        <color indexed="64"/>
      </left>
      <right/>
      <top/>
      <bottom style="medium">
        <color indexed="64"/>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medium">
        <color indexed="64"/>
      </left>
      <right/>
      <top style="dotted">
        <color indexed="64"/>
      </top>
      <bottom/>
      <diagonal/>
    </border>
    <border>
      <left style="medium">
        <color indexed="64"/>
      </left>
      <right/>
      <top style="hair">
        <color auto="1"/>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medium">
        <color indexed="64"/>
      </right>
      <top style="thin">
        <color theme="0"/>
      </top>
      <bottom style="thin">
        <color indexed="64"/>
      </bottom>
      <diagonal/>
    </border>
    <border>
      <left/>
      <right style="thin">
        <color auto="1"/>
      </right>
      <top/>
      <bottom style="dotted">
        <color auto="1"/>
      </bottom>
      <diagonal/>
    </border>
    <border>
      <left style="thin">
        <color auto="1"/>
      </left>
      <right style="medium">
        <color indexed="64"/>
      </right>
      <top/>
      <bottom style="dotted">
        <color indexed="64"/>
      </bottom>
      <diagonal/>
    </border>
    <border>
      <left style="medium">
        <color indexed="64"/>
      </left>
      <right style="thin">
        <color auto="1"/>
      </right>
      <top/>
      <bottom style="hair">
        <color auto="1"/>
      </bottom>
      <diagonal/>
    </border>
    <border>
      <left style="medium">
        <color indexed="64"/>
      </left>
      <right/>
      <top/>
      <bottom style="thin">
        <color indexed="64"/>
      </bottom>
      <diagonal/>
    </border>
    <border>
      <left/>
      <right style="thin">
        <color theme="0"/>
      </right>
      <top/>
      <bottom style="thin">
        <color indexed="64"/>
      </bottom>
      <diagonal/>
    </border>
    <border>
      <left/>
      <right style="thin">
        <color auto="1"/>
      </right>
      <top/>
      <bottom style="hair">
        <color auto="1"/>
      </bottom>
      <diagonal/>
    </border>
    <border>
      <left style="thin">
        <color auto="1"/>
      </left>
      <right style="medium">
        <color indexed="64"/>
      </right>
      <top/>
      <bottom style="hair">
        <color auto="1"/>
      </bottom>
      <diagonal/>
    </border>
    <border>
      <left style="medium">
        <color indexed="64"/>
      </left>
      <right style="thin">
        <color auto="1"/>
      </right>
      <top style="dotted">
        <color indexed="64"/>
      </top>
      <bottom style="thin">
        <color indexed="64"/>
      </bottom>
      <diagonal/>
    </border>
    <border>
      <left/>
      <right style="thin">
        <color auto="1"/>
      </right>
      <top style="dotted">
        <color indexed="64"/>
      </top>
      <bottom style="thin">
        <color indexed="64"/>
      </bottom>
      <diagonal/>
    </border>
    <border>
      <left style="thin">
        <color auto="1"/>
      </left>
      <right style="medium">
        <color indexed="64"/>
      </right>
      <top style="dotted">
        <color indexed="64"/>
      </top>
      <bottom style="thin">
        <color indexed="64"/>
      </bottom>
      <diagonal/>
    </border>
    <border>
      <left style="thin">
        <color auto="1"/>
      </left>
      <right style="medium">
        <color indexed="64"/>
      </right>
      <top/>
      <bottom/>
      <diagonal/>
    </border>
  </borders>
  <cellStyleXfs count="4">
    <xf numFmtId="0" fontId="0" fillId="0" borderId="0"/>
    <xf numFmtId="164" fontId="1" fillId="0" borderId="0" applyFont="0" applyFill="0" applyBorder="0" applyAlignment="0" applyProtection="0"/>
    <xf numFmtId="0" fontId="6" fillId="0" borderId="0"/>
    <xf numFmtId="9" fontId="1" fillId="0" borderId="0" applyFont="0" applyFill="0" applyBorder="0" applyAlignment="0" applyProtection="0"/>
  </cellStyleXfs>
  <cellXfs count="193">
    <xf numFmtId="0" fontId="0" fillId="0" borderId="0" xfId="0"/>
    <xf numFmtId="0" fontId="0" fillId="0" borderId="0" xfId="0" applyAlignment="1">
      <alignment vertical="center"/>
    </xf>
    <xf numFmtId="0" fontId="0" fillId="0" borderId="1" xfId="0" applyBorder="1" applyAlignment="1">
      <alignment vertical="center"/>
    </xf>
    <xf numFmtId="0" fontId="2" fillId="5" borderId="2" xfId="0" applyFont="1" applyFill="1" applyBorder="1" applyAlignment="1">
      <alignment vertical="center"/>
    </xf>
    <xf numFmtId="0" fontId="3" fillId="0" borderId="6" xfId="2" applyFont="1" applyBorder="1" applyAlignment="1">
      <alignment horizontal="left" vertical="center" wrapText="1" indent="1"/>
    </xf>
    <xf numFmtId="0" fontId="3" fillId="0" borderId="7" xfId="2" applyFont="1" applyBorder="1" applyAlignment="1">
      <alignment horizontal="left" vertical="center" wrapText="1" indent="1"/>
    </xf>
    <xf numFmtId="0" fontId="3" fillId="0" borderId="10" xfId="2" applyFont="1" applyBorder="1" applyAlignment="1">
      <alignment horizontal="left" vertical="center" wrapText="1" indent="1"/>
    </xf>
    <xf numFmtId="0" fontId="2" fillId="6" borderId="2" xfId="0" applyFont="1" applyFill="1" applyBorder="1" applyAlignment="1">
      <alignment vertical="center"/>
    </xf>
    <xf numFmtId="0" fontId="3" fillId="0" borderId="10" xfId="2" applyFont="1" applyBorder="1" applyAlignment="1">
      <alignment horizontal="left" vertical="center" wrapText="1" indent="2"/>
    </xf>
    <xf numFmtId="0" fontId="3" fillId="0" borderId="12" xfId="2" applyFont="1" applyBorder="1" applyAlignment="1">
      <alignment horizontal="left" vertical="center" wrapText="1" indent="2"/>
    </xf>
    <xf numFmtId="0" fontId="3" fillId="0" borderId="13" xfId="2" applyFont="1" applyBorder="1" applyAlignment="1">
      <alignment horizontal="left" vertical="center" wrapText="1" indent="2"/>
    </xf>
    <xf numFmtId="0" fontId="3" fillId="0" borderId="14" xfId="2" applyFont="1" applyBorder="1" applyAlignment="1">
      <alignment horizontal="left" vertical="center" wrapText="1" indent="2"/>
    </xf>
    <xf numFmtId="0" fontId="0" fillId="7" borderId="0" xfId="0" applyFill="1" applyAlignment="1">
      <alignment vertical="center"/>
    </xf>
    <xf numFmtId="0" fontId="4" fillId="4" borderId="0" xfId="0" applyFont="1" applyFill="1" applyAlignment="1">
      <alignment horizontal="left" vertical="center"/>
    </xf>
    <xf numFmtId="0" fontId="4" fillId="4" borderId="0" xfId="0" applyFont="1" applyFill="1" applyAlignment="1">
      <alignment horizontal="center" vertical="center"/>
    </xf>
    <xf numFmtId="165" fontId="5" fillId="3" borderId="3" xfId="1" applyNumberFormat="1" applyFont="1" applyFill="1" applyBorder="1" applyAlignment="1">
      <alignment horizontal="center" vertical="center" wrapText="1"/>
    </xf>
    <xf numFmtId="165" fontId="5" fillId="3" borderId="3" xfId="1" applyNumberFormat="1" applyFont="1" applyFill="1" applyBorder="1" applyAlignment="1">
      <alignment horizontal="centerContinuous" vertical="center" wrapText="1"/>
    </xf>
    <xf numFmtId="164" fontId="5" fillId="3" borderId="18" xfId="1" applyFont="1" applyFill="1" applyBorder="1" applyAlignment="1">
      <alignment horizontal="centerContinuous" vertical="center" wrapText="1"/>
    </xf>
    <xf numFmtId="164" fontId="5" fillId="3" borderId="19" xfId="1" applyFont="1" applyFill="1" applyBorder="1" applyAlignment="1">
      <alignment horizontal="centerContinuous" vertical="center" wrapText="1"/>
    </xf>
    <xf numFmtId="164" fontId="5" fillId="3" borderId="20" xfId="1" applyFont="1" applyFill="1" applyBorder="1" applyAlignment="1">
      <alignment horizontal="centerContinuous" vertical="center" wrapText="1"/>
    </xf>
    <xf numFmtId="165" fontId="5" fillId="3" borderId="22" xfId="1" applyNumberFormat="1" applyFont="1" applyFill="1" applyBorder="1" applyAlignment="1">
      <alignment horizontal="centerContinuous" vertical="center" wrapText="1"/>
    </xf>
    <xf numFmtId="0" fontId="3" fillId="0" borderId="23" xfId="2" applyFont="1" applyBorder="1" applyAlignment="1">
      <alignment horizontal="left" vertical="center" wrapText="1" indent="1"/>
    </xf>
    <xf numFmtId="0" fontId="3" fillId="0" borderId="25" xfId="2" applyFont="1" applyBorder="1" applyAlignment="1">
      <alignment horizontal="left" vertical="center" wrapText="1" indent="1"/>
    </xf>
    <xf numFmtId="0" fontId="7" fillId="8" borderId="27" xfId="2" applyFont="1" applyFill="1" applyBorder="1" applyAlignment="1">
      <alignment horizontal="left" vertical="center" indent="3"/>
    </xf>
    <xf numFmtId="0" fontId="7" fillId="8" borderId="28" xfId="2" applyFont="1" applyFill="1" applyBorder="1" applyAlignment="1">
      <alignment horizontal="left" vertical="center" indent="3"/>
    </xf>
    <xf numFmtId="0" fontId="8" fillId="4" borderId="0" xfId="0" applyFont="1" applyFill="1" applyAlignment="1">
      <alignment horizontal="left" vertical="center"/>
    </xf>
    <xf numFmtId="0" fontId="7" fillId="8" borderId="15" xfId="2" applyFont="1" applyFill="1" applyBorder="1" applyAlignment="1">
      <alignment horizontal="left" vertical="center" indent="3"/>
    </xf>
    <xf numFmtId="0" fontId="4" fillId="2" borderId="31" xfId="0" applyFont="1" applyFill="1" applyBorder="1" applyAlignment="1">
      <alignment horizontal="centerContinuous" vertical="center" wrapText="1"/>
    </xf>
    <xf numFmtId="0" fontId="4" fillId="2" borderId="32" xfId="0" applyFont="1" applyFill="1" applyBorder="1" applyAlignment="1">
      <alignment horizontal="centerContinuous" vertical="center" wrapText="1"/>
    </xf>
    <xf numFmtId="0" fontId="4" fillId="2" borderId="33" xfId="0" applyFont="1" applyFill="1" applyBorder="1" applyAlignment="1">
      <alignment horizontal="centerContinuous" vertical="center"/>
    </xf>
    <xf numFmtId="0" fontId="4" fillId="2" borderId="34" xfId="0" applyFont="1" applyFill="1" applyBorder="1" applyAlignment="1">
      <alignment horizontal="centerContinuous" vertical="center"/>
    </xf>
    <xf numFmtId="0" fontId="4" fillId="2" borderId="33" xfId="0" applyFont="1" applyFill="1" applyBorder="1" applyAlignment="1">
      <alignment horizontal="centerContinuous" vertical="center" wrapText="1"/>
    </xf>
    <xf numFmtId="0" fontId="4" fillId="3" borderId="31" xfId="0" applyFont="1" applyFill="1" applyBorder="1" applyAlignment="1">
      <alignment horizontal="centerContinuous" vertical="center" wrapText="1"/>
    </xf>
    <xf numFmtId="0" fontId="4" fillId="3" borderId="33" xfId="0" applyFont="1" applyFill="1" applyBorder="1" applyAlignment="1">
      <alignment horizontal="centerContinuous" vertical="center"/>
    </xf>
    <xf numFmtId="0" fontId="4" fillId="3" borderId="33" xfId="0" applyFont="1" applyFill="1" applyBorder="1" applyAlignment="1">
      <alignment horizontal="centerContinuous" vertical="center" wrapText="1"/>
    </xf>
    <xf numFmtId="0" fontId="4" fillId="3" borderId="34" xfId="0" applyFont="1" applyFill="1" applyBorder="1" applyAlignment="1">
      <alignment horizontal="centerContinuous" vertical="center"/>
    </xf>
    <xf numFmtId="0" fontId="3" fillId="0" borderId="38" xfId="2" applyFont="1" applyBorder="1" applyAlignment="1">
      <alignment horizontal="left" vertical="center" wrapText="1" indent="1"/>
    </xf>
    <xf numFmtId="0" fontId="3" fillId="0" borderId="43" xfId="2" applyFont="1" applyBorder="1" applyAlignment="1">
      <alignment horizontal="left" vertical="center" indent="2"/>
    </xf>
    <xf numFmtId="0" fontId="7" fillId="8" borderId="46" xfId="2" applyFont="1" applyFill="1" applyBorder="1" applyAlignment="1">
      <alignment horizontal="left" vertical="center" indent="3"/>
    </xf>
    <xf numFmtId="0" fontId="7" fillId="8" borderId="50" xfId="2" applyFont="1" applyFill="1" applyBorder="1" applyAlignment="1">
      <alignment horizontal="left" vertical="center" indent="3"/>
    </xf>
    <xf numFmtId="0" fontId="7" fillId="8" borderId="51" xfId="2" applyFont="1" applyFill="1" applyBorder="1" applyAlignment="1">
      <alignment horizontal="left" vertical="center" indent="3"/>
    </xf>
    <xf numFmtId="166" fontId="3" fillId="7" borderId="4" xfId="1" applyNumberFormat="1" applyFont="1" applyFill="1" applyBorder="1" applyAlignment="1">
      <alignment vertical="center"/>
    </xf>
    <xf numFmtId="166" fontId="3" fillId="7" borderId="9" xfId="1" applyNumberFormat="1" applyFont="1" applyFill="1" applyBorder="1" applyAlignment="1">
      <alignment vertical="center"/>
    </xf>
    <xf numFmtId="3" fontId="3" fillId="0" borderId="23" xfId="2" applyNumberFormat="1" applyFont="1" applyBorder="1" applyAlignment="1">
      <alignment horizontal="left" vertical="center" wrapText="1" indent="1"/>
    </xf>
    <xf numFmtId="10" fontId="3" fillId="7" borderId="4" xfId="3" applyNumberFormat="1" applyFont="1" applyFill="1" applyBorder="1" applyAlignment="1">
      <alignment vertical="center"/>
    </xf>
    <xf numFmtId="10" fontId="3" fillId="7" borderId="9" xfId="3" applyNumberFormat="1" applyFont="1" applyFill="1" applyBorder="1" applyAlignment="1">
      <alignment vertical="center"/>
    </xf>
    <xf numFmtId="166" fontId="3" fillId="7" borderId="24" xfId="1" applyNumberFormat="1" applyFont="1" applyFill="1" applyBorder="1" applyAlignment="1">
      <alignment vertical="center"/>
    </xf>
    <xf numFmtId="164" fontId="5" fillId="3" borderId="54" xfId="1" applyFont="1" applyFill="1" applyBorder="1" applyAlignment="1">
      <alignment horizontal="centerContinuous" vertical="center" wrapText="1"/>
    </xf>
    <xf numFmtId="0" fontId="4" fillId="4" borderId="55" xfId="0" applyFont="1" applyFill="1" applyBorder="1" applyAlignment="1">
      <alignment horizontal="center" vertical="center"/>
    </xf>
    <xf numFmtId="0" fontId="4" fillId="4" borderId="53" xfId="0" applyFont="1" applyFill="1" applyBorder="1" applyAlignment="1">
      <alignment horizontal="center" vertical="center"/>
    </xf>
    <xf numFmtId="166" fontId="3" fillId="7" borderId="5" xfId="1" applyNumberFormat="1" applyFont="1" applyFill="1" applyBorder="1" applyAlignment="1">
      <alignment vertical="center"/>
    </xf>
    <xf numFmtId="0" fontId="4" fillId="4" borderId="57" xfId="0" applyFont="1" applyFill="1" applyBorder="1" applyAlignment="1">
      <alignment horizontal="center" vertical="center"/>
    </xf>
    <xf numFmtId="166" fontId="0" fillId="0" borderId="0" xfId="0" applyNumberFormat="1" applyAlignment="1">
      <alignment vertical="center"/>
    </xf>
    <xf numFmtId="166" fontId="3" fillId="7" borderId="39" xfId="1" applyNumberFormat="1" applyFont="1" applyFill="1" applyBorder="1" applyAlignment="1">
      <alignment vertical="center"/>
    </xf>
    <xf numFmtId="166" fontId="7" fillId="8" borderId="30" xfId="1" applyNumberFormat="1" applyFont="1" applyFill="1" applyBorder="1" applyAlignment="1">
      <alignment vertical="center"/>
    </xf>
    <xf numFmtId="164" fontId="3" fillId="7" borderId="24" xfId="1" applyFont="1" applyFill="1" applyBorder="1" applyAlignment="1">
      <alignment vertical="center"/>
    </xf>
    <xf numFmtId="164" fontId="3" fillId="7" borderId="39" xfId="1" applyFont="1" applyFill="1" applyBorder="1" applyAlignment="1">
      <alignment vertical="center"/>
    </xf>
    <xf numFmtId="164" fontId="7" fillId="8" borderId="30" xfId="1" applyFont="1" applyFill="1" applyBorder="1" applyAlignment="1">
      <alignment vertical="center"/>
    </xf>
    <xf numFmtId="168" fontId="3" fillId="7" borderId="39" xfId="1" applyNumberFormat="1" applyFont="1" applyFill="1" applyBorder="1" applyAlignment="1">
      <alignment vertical="center"/>
    </xf>
    <xf numFmtId="168" fontId="7" fillId="8" borderId="30" xfId="1" applyNumberFormat="1" applyFont="1" applyFill="1" applyBorder="1" applyAlignment="1">
      <alignment vertical="center"/>
    </xf>
    <xf numFmtId="164" fontId="0" fillId="0" borderId="0" xfId="1" applyFont="1" applyAlignment="1">
      <alignment vertical="center"/>
    </xf>
    <xf numFmtId="164" fontId="0" fillId="0" borderId="0" xfId="0" applyNumberFormat="1" applyAlignment="1">
      <alignment vertical="center"/>
    </xf>
    <xf numFmtId="0" fontId="3" fillId="0" borderId="59" xfId="2" applyFont="1" applyBorder="1" applyAlignment="1">
      <alignment horizontal="left" vertical="center" wrapText="1" indent="2"/>
    </xf>
    <xf numFmtId="9" fontId="3" fillId="7" borderId="44" xfId="3" applyFont="1" applyFill="1" applyBorder="1" applyAlignment="1">
      <alignment vertical="center"/>
    </xf>
    <xf numFmtId="9" fontId="3" fillId="7" borderId="60" xfId="3" applyFont="1" applyFill="1" applyBorder="1" applyAlignment="1">
      <alignment vertical="center"/>
    </xf>
    <xf numFmtId="169" fontId="3" fillId="7" borderId="24" xfId="3" applyNumberFormat="1" applyFont="1" applyFill="1" applyBorder="1" applyAlignment="1">
      <alignment vertical="center"/>
    </xf>
    <xf numFmtId="164" fontId="3" fillId="5" borderId="24" xfId="1" applyFont="1" applyFill="1" applyBorder="1" applyAlignment="1">
      <alignment vertical="center"/>
    </xf>
    <xf numFmtId="164" fontId="3" fillId="5" borderId="39" xfId="1" applyFont="1" applyFill="1" applyBorder="1" applyAlignment="1">
      <alignment vertical="center"/>
    </xf>
    <xf numFmtId="0" fontId="9" fillId="4" borderId="0" xfId="0" applyFont="1" applyFill="1" applyAlignment="1">
      <alignment horizontal="left" vertical="center"/>
    </xf>
    <xf numFmtId="0" fontId="9" fillId="4" borderId="16" xfId="0" applyFont="1" applyFill="1" applyBorder="1" applyAlignment="1">
      <alignment horizontal="left" vertical="center"/>
    </xf>
    <xf numFmtId="0" fontId="9" fillId="4" borderId="56" xfId="0" applyFont="1" applyFill="1" applyBorder="1" applyAlignment="1">
      <alignment horizontal="left" vertical="center"/>
    </xf>
    <xf numFmtId="165" fontId="5" fillId="3" borderId="22" xfId="1" applyNumberFormat="1" applyFont="1" applyFill="1" applyBorder="1" applyAlignment="1">
      <alignment horizontal="center" vertical="center" wrapText="1"/>
    </xf>
    <xf numFmtId="166" fontId="3" fillId="7" borderId="26" xfId="1" applyNumberFormat="1" applyFont="1" applyFill="1" applyBorder="1" applyAlignment="1">
      <alignment vertical="center"/>
    </xf>
    <xf numFmtId="164" fontId="3" fillId="5" borderId="26" xfId="1" applyFont="1" applyFill="1" applyBorder="1" applyAlignment="1">
      <alignment vertical="center"/>
    </xf>
    <xf numFmtId="0" fontId="0" fillId="0" borderId="61" xfId="0" applyBorder="1" applyAlignment="1">
      <alignment vertical="center"/>
    </xf>
    <xf numFmtId="166" fontId="3" fillId="6" borderId="24" xfId="1" applyNumberFormat="1" applyFont="1" applyFill="1" applyBorder="1" applyAlignment="1">
      <alignment vertical="center"/>
    </xf>
    <xf numFmtId="166" fontId="3" fillId="6" borderId="39" xfId="1" applyNumberFormat="1" applyFont="1" applyFill="1" applyBorder="1" applyAlignment="1">
      <alignment vertical="center"/>
    </xf>
    <xf numFmtId="0" fontId="2" fillId="0" borderId="62" xfId="0" applyFont="1" applyBorder="1" applyAlignment="1">
      <alignment vertical="center"/>
    </xf>
    <xf numFmtId="0" fontId="2" fillId="0" borderId="4" xfId="0" applyFont="1" applyBorder="1" applyAlignment="1">
      <alignment vertical="center"/>
    </xf>
    <xf numFmtId="0" fontId="2" fillId="0" borderId="63" xfId="0" applyFont="1" applyBorder="1" applyAlignment="1">
      <alignment vertical="center"/>
    </xf>
    <xf numFmtId="166" fontId="3" fillId="0" borderId="39" xfId="1" applyNumberFormat="1" applyFont="1" applyBorder="1" applyAlignment="1">
      <alignment vertical="center"/>
    </xf>
    <xf numFmtId="167" fontId="3" fillId="7" borderId="26" xfId="3" applyNumberFormat="1" applyFont="1" applyFill="1" applyBorder="1" applyAlignment="1">
      <alignment vertical="center"/>
    </xf>
    <xf numFmtId="167" fontId="7" fillId="8" borderId="30" xfId="3" applyNumberFormat="1" applyFont="1" applyFill="1" applyBorder="1" applyAlignment="1">
      <alignment vertical="center"/>
    </xf>
    <xf numFmtId="166" fontId="3" fillId="7" borderId="44" xfId="1" applyNumberFormat="1" applyFont="1" applyFill="1" applyBorder="1" applyAlignment="1">
      <alignment vertical="center"/>
    </xf>
    <xf numFmtId="166" fontId="3" fillId="7" borderId="45" xfId="1" applyNumberFormat="1" applyFont="1" applyFill="1" applyBorder="1" applyAlignment="1">
      <alignment vertical="center"/>
    </xf>
    <xf numFmtId="166" fontId="7" fillId="8" borderId="47" xfId="1" applyNumberFormat="1" applyFont="1" applyFill="1" applyBorder="1" applyAlignment="1">
      <alignment vertical="center"/>
    </xf>
    <xf numFmtId="166" fontId="3" fillId="7" borderId="49" xfId="1" applyNumberFormat="1" applyFont="1" applyFill="1" applyBorder="1" applyAlignment="1">
      <alignment vertical="center"/>
    </xf>
    <xf numFmtId="166" fontId="7" fillId="8" borderId="52" xfId="1" applyNumberFormat="1" applyFont="1" applyFill="1" applyBorder="1" applyAlignment="1">
      <alignment vertical="center"/>
    </xf>
    <xf numFmtId="10" fontId="3" fillId="7" borderId="24" xfId="3" applyNumberFormat="1" applyFont="1" applyFill="1" applyBorder="1" applyAlignment="1">
      <alignment vertical="center"/>
    </xf>
    <xf numFmtId="10" fontId="3" fillId="7" borderId="39" xfId="3" applyNumberFormat="1" applyFont="1" applyFill="1" applyBorder="1" applyAlignment="1">
      <alignment vertical="center"/>
    </xf>
    <xf numFmtId="10" fontId="7" fillId="8" borderId="29" xfId="3" applyNumberFormat="1" applyFont="1" applyFill="1" applyBorder="1" applyAlignment="1">
      <alignment vertical="center"/>
    </xf>
    <xf numFmtId="10" fontId="7" fillId="8" borderId="30" xfId="3" applyNumberFormat="1" applyFont="1" applyFill="1" applyBorder="1" applyAlignment="1">
      <alignment vertical="center"/>
    </xf>
    <xf numFmtId="164" fontId="1" fillId="0" borderId="0" xfId="1" applyFont="1" applyAlignment="1">
      <alignment vertical="center"/>
    </xf>
    <xf numFmtId="167" fontId="1" fillId="0" borderId="0" xfId="3" applyNumberFormat="1" applyFont="1" applyAlignment="1">
      <alignment vertical="center"/>
    </xf>
    <xf numFmtId="170" fontId="7" fillId="8" borderId="30" xfId="1" applyNumberFormat="1" applyFont="1" applyFill="1" applyBorder="1" applyAlignment="1">
      <alignment vertical="center"/>
    </xf>
    <xf numFmtId="172" fontId="7" fillId="5" borderId="30" xfId="1" applyNumberFormat="1" applyFont="1" applyFill="1" applyBorder="1" applyAlignment="1">
      <alignment vertical="center"/>
    </xf>
    <xf numFmtId="0" fontId="3" fillId="0" borderId="70" xfId="2" applyFont="1" applyBorder="1" applyAlignment="1">
      <alignment horizontal="center" vertical="center"/>
    </xf>
    <xf numFmtId="0" fontId="3" fillId="0" borderId="71" xfId="2" applyFont="1" applyBorder="1" applyAlignment="1">
      <alignment horizontal="center" vertical="center"/>
    </xf>
    <xf numFmtId="166" fontId="3" fillId="0" borderId="39" xfId="1" applyNumberFormat="1" applyFont="1" applyFill="1" applyBorder="1" applyAlignment="1">
      <alignment vertical="center"/>
    </xf>
    <xf numFmtId="0" fontId="3" fillId="0" borderId="6" xfId="2" applyFont="1" applyBorder="1" applyAlignment="1">
      <alignment horizontal="center" vertical="center" wrapText="1"/>
    </xf>
    <xf numFmtId="3" fontId="3" fillId="0" borderId="25" xfId="2" applyNumberFormat="1" applyFont="1" applyBorder="1" applyAlignment="1">
      <alignment horizontal="left" vertical="center" wrapText="1" indent="1"/>
    </xf>
    <xf numFmtId="0" fontId="3" fillId="0" borderId="7" xfId="2" applyFont="1" applyBorder="1" applyAlignment="1">
      <alignment horizontal="center" vertical="center" wrapText="1"/>
    </xf>
    <xf numFmtId="0" fontId="3" fillId="0" borderId="0" xfId="2" applyFont="1" applyAlignment="1">
      <alignment horizontal="left" vertical="center" wrapText="1" indent="1"/>
    </xf>
    <xf numFmtId="0" fontId="3" fillId="0" borderId="0" xfId="2" applyFont="1" applyAlignment="1">
      <alignment horizontal="center" vertical="center" wrapText="1"/>
    </xf>
    <xf numFmtId="0" fontId="0" fillId="0" borderId="0" xfId="0" applyAlignment="1">
      <alignment horizontal="left" vertical="center"/>
    </xf>
    <xf numFmtId="164" fontId="3" fillId="7" borderId="26" xfId="1" applyFont="1" applyFill="1" applyBorder="1" applyAlignment="1">
      <alignment vertical="center"/>
    </xf>
    <xf numFmtId="174" fontId="0" fillId="0" borderId="0" xfId="0" applyNumberFormat="1" applyAlignment="1">
      <alignment vertical="center"/>
    </xf>
    <xf numFmtId="0" fontId="3" fillId="0" borderId="73" xfId="2" applyFont="1" applyBorder="1" applyAlignment="1">
      <alignment horizontal="center" vertical="center"/>
    </xf>
    <xf numFmtId="0" fontId="3" fillId="0" borderId="7" xfId="2" applyFont="1" applyBorder="1" applyAlignment="1">
      <alignment horizontal="left" vertical="center" wrapText="1" indent="2"/>
    </xf>
    <xf numFmtId="167" fontId="0" fillId="0" borderId="0" xfId="3" applyNumberFormat="1" applyFont="1" applyAlignment="1">
      <alignment vertical="center"/>
    </xf>
    <xf numFmtId="0" fontId="3" fillId="0" borderId="42" xfId="2" applyFont="1" applyBorder="1" applyAlignment="1">
      <alignment horizontal="left" vertical="center" wrapText="1" indent="1"/>
    </xf>
    <xf numFmtId="0" fontId="3" fillId="0" borderId="74" xfId="2" applyFont="1" applyBorder="1" applyAlignment="1">
      <alignment horizontal="left" vertical="center" wrapText="1" indent="1"/>
    </xf>
    <xf numFmtId="165" fontId="5" fillId="3" borderId="78" xfId="1" applyNumberFormat="1" applyFont="1" applyFill="1" applyBorder="1" applyAlignment="1">
      <alignment horizontal="centerContinuous" vertical="center" wrapText="1"/>
    </xf>
    <xf numFmtId="0" fontId="3" fillId="0" borderId="41" xfId="2" applyFont="1" applyBorder="1" applyAlignment="1">
      <alignment horizontal="left" vertical="center" wrapText="1" indent="1"/>
    </xf>
    <xf numFmtId="0" fontId="3" fillId="0" borderId="79" xfId="2" applyFont="1" applyBorder="1" applyAlignment="1">
      <alignment horizontal="center" vertical="center" wrapText="1"/>
    </xf>
    <xf numFmtId="0" fontId="3" fillId="0" borderId="79" xfId="2" applyFont="1" applyBorder="1" applyAlignment="1">
      <alignment horizontal="left" vertical="center" wrapText="1" indent="1"/>
    </xf>
    <xf numFmtId="3" fontId="3" fillId="0" borderId="38" xfId="2" applyNumberFormat="1" applyFont="1" applyBorder="1" applyAlignment="1">
      <alignment horizontal="left" vertical="center" wrapText="1" indent="1"/>
    </xf>
    <xf numFmtId="3" fontId="3" fillId="0" borderId="41" xfId="2" applyNumberFormat="1" applyFont="1" applyBorder="1" applyAlignment="1">
      <alignment horizontal="left" vertical="center" wrapText="1" indent="1"/>
    </xf>
    <xf numFmtId="175" fontId="1" fillId="0" borderId="0" xfId="1" applyNumberFormat="1" applyFont="1" applyAlignment="1">
      <alignment vertical="center"/>
    </xf>
    <xf numFmtId="0" fontId="3" fillId="0" borderId="81" xfId="2" applyFont="1" applyBorder="1" applyAlignment="1">
      <alignment horizontal="left" vertical="center" indent="2"/>
    </xf>
    <xf numFmtId="0" fontId="3" fillId="0" borderId="79" xfId="2" applyFont="1" applyBorder="1" applyAlignment="1">
      <alignment horizontal="left" vertical="center" wrapText="1" indent="2"/>
    </xf>
    <xf numFmtId="167" fontId="3" fillId="7" borderId="80" xfId="3" applyNumberFormat="1" applyFont="1" applyFill="1" applyBorder="1" applyAlignment="1">
      <alignment vertical="center"/>
    </xf>
    <xf numFmtId="0" fontId="3" fillId="0" borderId="84" xfId="2" applyFont="1" applyBorder="1" applyAlignment="1">
      <alignment horizontal="left" vertical="center" wrapText="1" indent="2"/>
    </xf>
    <xf numFmtId="166" fontId="3" fillId="7" borderId="85" xfId="1" applyNumberFormat="1" applyFont="1" applyFill="1" applyBorder="1" applyAlignment="1">
      <alignment vertical="center"/>
    </xf>
    <xf numFmtId="171" fontId="3" fillId="7" borderId="24" xfId="1" applyNumberFormat="1" applyFont="1" applyFill="1" applyBorder="1" applyAlignment="1">
      <alignment vertical="center"/>
    </xf>
    <xf numFmtId="171" fontId="3" fillId="7" borderId="39" xfId="1" applyNumberFormat="1" applyFont="1" applyFill="1" applyBorder="1" applyAlignment="1">
      <alignment vertical="center"/>
    </xf>
    <xf numFmtId="171" fontId="7" fillId="8" borderId="30" xfId="1" applyNumberFormat="1" applyFont="1" applyFill="1" applyBorder="1" applyAlignment="1">
      <alignment vertical="center"/>
    </xf>
    <xf numFmtId="176" fontId="0" fillId="0" borderId="0" xfId="0" applyNumberFormat="1" applyAlignment="1">
      <alignment vertical="center"/>
    </xf>
    <xf numFmtId="166" fontId="0" fillId="0" borderId="0" xfId="1" applyNumberFormat="1" applyFont="1" applyAlignment="1">
      <alignment vertical="center"/>
    </xf>
    <xf numFmtId="177" fontId="0" fillId="0" borderId="0" xfId="0" applyNumberFormat="1" applyAlignment="1">
      <alignment vertical="center"/>
    </xf>
    <xf numFmtId="168" fontId="0" fillId="0" borderId="0" xfId="0" applyNumberFormat="1" applyAlignment="1">
      <alignment vertical="center"/>
    </xf>
    <xf numFmtId="9" fontId="0" fillId="0" borderId="0" xfId="3" applyFont="1" applyAlignment="1">
      <alignment vertical="center"/>
    </xf>
    <xf numFmtId="178" fontId="0" fillId="0" borderId="0" xfId="1" applyNumberFormat="1" applyFont="1" applyAlignment="1">
      <alignment vertical="center"/>
    </xf>
    <xf numFmtId="173" fontId="3" fillId="5" borderId="75" xfId="1" applyNumberFormat="1" applyFont="1" applyFill="1" applyBorder="1" applyAlignment="1">
      <alignment vertical="center"/>
    </xf>
    <xf numFmtId="179" fontId="3" fillId="6" borderId="24" xfId="1" applyNumberFormat="1" applyFont="1" applyFill="1" applyBorder="1" applyAlignment="1">
      <alignment vertical="center"/>
    </xf>
    <xf numFmtId="179" fontId="3" fillId="6" borderId="39" xfId="1" applyNumberFormat="1" applyFont="1" applyFill="1" applyBorder="1" applyAlignment="1">
      <alignment vertical="center"/>
    </xf>
    <xf numFmtId="179" fontId="7" fillId="8" borderId="30" xfId="1" applyNumberFormat="1" applyFont="1" applyFill="1" applyBorder="1" applyAlignment="1">
      <alignment vertical="center"/>
    </xf>
    <xf numFmtId="173" fontId="0" fillId="0" borderId="0" xfId="1" applyNumberFormat="1" applyFont="1" applyAlignment="1">
      <alignment vertical="center"/>
    </xf>
    <xf numFmtId="0" fontId="7" fillId="0" borderId="41" xfId="2" applyFont="1" applyBorder="1" applyAlignment="1">
      <alignment horizontal="left" vertical="center" wrapText="1" indent="1"/>
    </xf>
    <xf numFmtId="0" fontId="7" fillId="0" borderId="79" xfId="2" applyFont="1" applyBorder="1" applyAlignment="1">
      <alignment horizontal="left" vertical="center" wrapText="1" indent="1"/>
    </xf>
    <xf numFmtId="179" fontId="7" fillId="6" borderId="80" xfId="1" applyNumberFormat="1" applyFont="1" applyFill="1" applyBorder="1" applyAlignment="1">
      <alignment vertical="center"/>
    </xf>
    <xf numFmtId="0" fontId="3" fillId="0" borderId="86" xfId="2" applyFont="1" applyBorder="1" applyAlignment="1">
      <alignment horizontal="left" vertical="center" wrapText="1" indent="1"/>
    </xf>
    <xf numFmtId="0" fontId="3" fillId="0" borderId="87" xfId="2" applyFont="1" applyBorder="1" applyAlignment="1">
      <alignment horizontal="left" vertical="center" wrapText="1" indent="1"/>
    </xf>
    <xf numFmtId="179" fontId="3" fillId="6" borderId="88" xfId="1" applyNumberFormat="1" applyFont="1" applyFill="1" applyBorder="1" applyAlignment="1">
      <alignment vertical="center"/>
    </xf>
    <xf numFmtId="0" fontId="7" fillId="0" borderId="42" xfId="2" applyFont="1" applyBorder="1" applyAlignment="1">
      <alignment horizontal="left" vertical="center" wrapText="1" indent="1"/>
    </xf>
    <xf numFmtId="0" fontId="7" fillId="0" borderId="74" xfId="2" applyFont="1" applyBorder="1" applyAlignment="1">
      <alignment horizontal="left" vertical="center" wrapText="1" indent="1"/>
    </xf>
    <xf numFmtId="179" fontId="7" fillId="6" borderId="89" xfId="1" applyNumberFormat="1" applyFont="1" applyFill="1" applyBorder="1" applyAlignment="1">
      <alignment vertical="center"/>
    </xf>
    <xf numFmtId="0" fontId="0" fillId="0" borderId="55" xfId="0" applyBorder="1" applyAlignment="1">
      <alignment vertical="center"/>
    </xf>
    <xf numFmtId="173" fontId="3" fillId="5" borderId="39" xfId="1" applyNumberFormat="1" applyFont="1" applyFill="1" applyBorder="1" applyAlignment="1">
      <alignment vertical="center"/>
    </xf>
    <xf numFmtId="0" fontId="0" fillId="0" borderId="4" xfId="0" applyBorder="1" applyAlignment="1">
      <alignment vertical="center" wrapText="1"/>
    </xf>
    <xf numFmtId="0" fontId="0" fillId="0" borderId="63" xfId="0" applyBorder="1" applyAlignment="1">
      <alignment vertical="center" wrapText="1"/>
    </xf>
    <xf numFmtId="0" fontId="10" fillId="7" borderId="56" xfId="0" applyFont="1" applyFill="1" applyBorder="1" applyAlignment="1">
      <alignment horizontal="left" vertical="top" wrapText="1"/>
    </xf>
    <xf numFmtId="0" fontId="10" fillId="7" borderId="57" xfId="0" applyFont="1" applyFill="1" applyBorder="1" applyAlignment="1">
      <alignment horizontal="left" vertical="top" wrapText="1"/>
    </xf>
    <xf numFmtId="0" fontId="10" fillId="7" borderId="72" xfId="0" applyFont="1" applyFill="1" applyBorder="1" applyAlignment="1">
      <alignment horizontal="left" vertical="top" wrapText="1"/>
    </xf>
    <xf numFmtId="0" fontId="10" fillId="7" borderId="58" xfId="0" applyFont="1" applyFill="1" applyBorder="1" applyAlignment="1">
      <alignment horizontal="left" vertical="top" wrapText="1"/>
    </xf>
    <xf numFmtId="0" fontId="3" fillId="0" borderId="62" xfId="0" applyFont="1" applyBorder="1" applyAlignment="1">
      <alignment vertical="center" wrapText="1"/>
    </xf>
    <xf numFmtId="0" fontId="12" fillId="0" borderId="62" xfId="0" applyFont="1" applyBorder="1" applyAlignment="1">
      <alignment vertical="center" wrapText="1"/>
    </xf>
    <xf numFmtId="0" fontId="0" fillId="0" borderId="62" xfId="0" applyBorder="1" applyAlignment="1">
      <alignment vertical="center" wrapText="1"/>
    </xf>
    <xf numFmtId="0" fontId="0" fillId="0" borderId="67" xfId="0" applyBorder="1" applyAlignment="1">
      <alignment vertical="center" wrapText="1"/>
    </xf>
    <xf numFmtId="0" fontId="0" fillId="0" borderId="68" xfId="0" applyBorder="1" applyAlignment="1">
      <alignment vertical="center" wrapText="1"/>
    </xf>
    <xf numFmtId="0" fontId="0" fillId="0" borderId="69"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6" xfId="0" applyBorder="1" applyAlignment="1">
      <alignment vertical="center" wrapText="1"/>
    </xf>
    <xf numFmtId="0" fontId="8" fillId="4" borderId="0" xfId="0" applyFont="1" applyFill="1" applyAlignment="1">
      <alignment horizontal="left" vertical="center" wrapText="1"/>
    </xf>
    <xf numFmtId="165" fontId="5" fillId="3" borderId="16" xfId="1" applyNumberFormat="1" applyFont="1" applyFill="1" applyBorder="1" applyAlignment="1">
      <alignment horizontal="center" vertical="center" wrapText="1"/>
    </xf>
    <xf numFmtId="165" fontId="5" fillId="3" borderId="21" xfId="1" applyNumberFormat="1" applyFont="1" applyFill="1" applyBorder="1" applyAlignment="1">
      <alignment horizontal="center" vertical="center" wrapText="1"/>
    </xf>
    <xf numFmtId="165" fontId="5" fillId="3" borderId="17" xfId="1" applyNumberFormat="1" applyFont="1" applyFill="1" applyBorder="1" applyAlignment="1">
      <alignment horizontal="center" vertical="center" wrapText="1"/>
    </xf>
    <xf numFmtId="165" fontId="5" fillId="3" borderId="8" xfId="1" applyNumberFormat="1" applyFont="1" applyFill="1" applyBorder="1" applyAlignment="1">
      <alignment horizontal="center" vertical="center" wrapText="1"/>
    </xf>
    <xf numFmtId="165" fontId="5" fillId="3" borderId="35" xfId="1" applyNumberFormat="1" applyFont="1" applyFill="1" applyBorder="1" applyAlignment="1">
      <alignment horizontal="center" vertical="center" wrapText="1"/>
    </xf>
    <xf numFmtId="165" fontId="5" fillId="3" borderId="37" xfId="1" applyNumberFormat="1" applyFont="1" applyFill="1" applyBorder="1" applyAlignment="1">
      <alignment horizontal="center" vertical="center" wrapText="1"/>
    </xf>
    <xf numFmtId="165" fontId="5" fillId="3" borderId="36" xfId="1" applyNumberFormat="1" applyFont="1" applyFill="1" applyBorder="1" applyAlignment="1">
      <alignment horizontal="center" vertical="center" wrapText="1"/>
    </xf>
    <xf numFmtId="165" fontId="5" fillId="3" borderId="11" xfId="1" applyNumberFormat="1" applyFont="1" applyFill="1" applyBorder="1" applyAlignment="1">
      <alignment horizontal="center" vertical="center" wrapText="1"/>
    </xf>
    <xf numFmtId="0" fontId="3" fillId="0" borderId="38" xfId="2" applyFont="1" applyBorder="1" applyAlignment="1">
      <alignment horizontal="center" vertical="center" wrapText="1"/>
    </xf>
    <xf numFmtId="0" fontId="3" fillId="0" borderId="40" xfId="2" applyFont="1" applyBorder="1" applyAlignment="1">
      <alignment horizontal="center" vertical="center" wrapText="1"/>
    </xf>
    <xf numFmtId="0" fontId="3" fillId="0" borderId="42" xfId="2" applyFont="1" applyBorder="1" applyAlignment="1">
      <alignment horizontal="center" vertical="center" wrapText="1"/>
    </xf>
    <xf numFmtId="0" fontId="3" fillId="0" borderId="41" xfId="2" applyFont="1" applyBorder="1" applyAlignment="1">
      <alignment horizontal="center" vertical="center" wrapText="1"/>
    </xf>
    <xf numFmtId="165" fontId="5" fillId="3" borderId="83" xfId="1" applyNumberFormat="1" applyFont="1" applyFill="1" applyBorder="1" applyAlignment="1">
      <alignment horizontal="center" vertical="center" wrapText="1"/>
    </xf>
    <xf numFmtId="165" fontId="5" fillId="3" borderId="76" xfId="1" applyNumberFormat="1" applyFont="1" applyFill="1" applyBorder="1" applyAlignment="1">
      <alignment horizontal="center" vertical="center" wrapText="1"/>
    </xf>
    <xf numFmtId="165" fontId="5" fillId="3" borderId="77" xfId="1" applyNumberFormat="1" applyFont="1" applyFill="1" applyBorder="1" applyAlignment="1">
      <alignment horizontal="center" vertical="center" wrapText="1"/>
    </xf>
    <xf numFmtId="0" fontId="9" fillId="4" borderId="0" xfId="0" applyFont="1" applyFill="1" applyAlignment="1">
      <alignment horizontal="left" vertical="center" wrapText="1"/>
    </xf>
    <xf numFmtId="0" fontId="9" fillId="4" borderId="0" xfId="0" applyFont="1" applyFill="1" applyAlignment="1">
      <alignment horizontal="left" vertical="center"/>
    </xf>
    <xf numFmtId="0" fontId="3" fillId="0" borderId="40" xfId="2" applyFont="1" applyBorder="1" applyAlignment="1">
      <alignment horizontal="center" vertical="center"/>
    </xf>
    <xf numFmtId="0" fontId="3" fillId="0" borderId="48" xfId="2" applyFont="1" applyBorder="1" applyAlignment="1">
      <alignment horizontal="center" vertical="center"/>
    </xf>
    <xf numFmtId="0" fontId="3" fillId="0" borderId="38" xfId="2" applyFont="1" applyBorder="1" applyAlignment="1">
      <alignment horizontal="center" vertical="center"/>
    </xf>
    <xf numFmtId="165" fontId="5" fillId="3" borderId="82" xfId="1" applyNumberFormat="1" applyFont="1" applyFill="1" applyBorder="1" applyAlignment="1">
      <alignment horizontal="center" vertical="center" wrapText="1"/>
    </xf>
    <xf numFmtId="0" fontId="9" fillId="4" borderId="0" xfId="0" applyFont="1" applyFill="1" applyAlignment="1">
      <alignment horizontal="left" vertical="center" wrapText="1" indent="1"/>
    </xf>
    <xf numFmtId="0" fontId="4" fillId="2" borderId="56" xfId="0" applyFont="1" applyFill="1" applyBorder="1" applyAlignment="1">
      <alignment horizontal="center" vertical="center" wrapText="1"/>
    </xf>
    <xf numFmtId="0" fontId="4" fillId="2" borderId="57" xfId="0" applyFont="1" applyFill="1" applyBorder="1" applyAlignment="1">
      <alignment horizontal="center" vertical="center" wrapText="1"/>
    </xf>
    <xf numFmtId="173" fontId="3" fillId="5" borderId="80" xfId="1" applyNumberFormat="1" applyFont="1" applyFill="1" applyBorder="1" applyAlignment="1">
      <alignment vertical="center"/>
    </xf>
    <xf numFmtId="173" fontId="3" fillId="5" borderId="26" xfId="1" applyNumberFormat="1" applyFont="1" applyFill="1" applyBorder="1" applyAlignment="1">
      <alignment vertical="center"/>
    </xf>
    <xf numFmtId="171" fontId="3" fillId="5" borderId="39" xfId="1" applyNumberFormat="1" applyFont="1" applyFill="1" applyBorder="1" applyAlignment="1">
      <alignment vertical="center"/>
    </xf>
    <xf numFmtId="171" fontId="3" fillId="5" borderId="26" xfId="1" applyNumberFormat="1" applyFont="1" applyFill="1" applyBorder="1" applyAlignment="1">
      <alignment vertical="center"/>
    </xf>
  </cellXfs>
  <cellStyles count="4">
    <cellStyle name="Millares" xfId="1" builtinId="3"/>
    <cellStyle name="Normal" xfId="0" builtinId="0"/>
    <cellStyle name="Normal 2" xfId="2" xr:uid="{00000000-0005-0000-0000-000002000000}"/>
    <cellStyle name="Porcentaje" xfId="3" builtinId="5"/>
  </cellStyles>
  <dxfs count="0"/>
  <tableStyles count="0" defaultTableStyle="TableStyleMedium2" defaultPivotStyle="PivotStyleLight16"/>
  <colors>
    <mruColors>
      <color rgb="FFFFFFCC"/>
      <color rgb="FF7F7F7F"/>
      <color rgb="FFFF6D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1" Type="http://schemas.openxmlformats.org/officeDocument/2006/relationships/image" Target="../media/image1.tiff"/></Relationships>
</file>

<file path=xl/drawings/_rels/drawing9.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0.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4.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5.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6.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7.xml.rels><?xml version="1.0" encoding="UTF-8" standalone="yes"?>
<Relationships xmlns="http://schemas.openxmlformats.org/package/2006/relationships"><Relationship Id="rId1" Type="http://schemas.openxmlformats.org/officeDocument/2006/relationships/image" Target="../media/image1.tiff"/></Relationships>
</file>

<file path=xl/drawings/_rels/drawing18.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5</xdr:col>
      <xdr:colOff>966216</xdr:colOff>
      <xdr:row>3</xdr:row>
      <xdr:rowOff>65151</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8575"/>
          <a:ext cx="5919216" cy="5699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156417</xdr:colOff>
      <xdr:row>3</xdr:row>
      <xdr:rowOff>136587</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4</xdr:col>
      <xdr:colOff>159448</xdr:colOff>
      <xdr:row>3</xdr:row>
      <xdr:rowOff>143256</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810958</xdr:colOff>
      <xdr:row>3</xdr:row>
      <xdr:rowOff>146113</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802386</xdr:colOff>
      <xdr:row>3</xdr:row>
      <xdr:rowOff>146111</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5</xdr:col>
      <xdr:colOff>327080</xdr:colOff>
      <xdr:row>3</xdr:row>
      <xdr:rowOff>162302</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28575"/>
          <a:ext cx="6178605" cy="5655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52388</xdr:colOff>
      <xdr:row>0</xdr:row>
      <xdr:rowOff>9525</xdr:rowOff>
    </xdr:from>
    <xdr:to>
      <xdr:col>5</xdr:col>
      <xdr:colOff>334708</xdr:colOff>
      <xdr:row>3</xdr:row>
      <xdr:rowOff>143255</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88" y="9525"/>
          <a:ext cx="6328791" cy="55568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1759322</xdr:colOff>
      <xdr:row>3</xdr:row>
      <xdr:rowOff>144204</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1415779</xdr:colOff>
      <xdr:row>3</xdr:row>
      <xdr:rowOff>147058</xdr:rowOff>
    </xdr:to>
    <xdr:pic>
      <xdr:nvPicPr>
        <xdr:cNvPr id="2" name="Imagen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1</xdr:col>
      <xdr:colOff>3596997</xdr:colOff>
      <xdr:row>3</xdr:row>
      <xdr:rowOff>147052</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1</xdr:col>
      <xdr:colOff>3523679</xdr:colOff>
      <xdr:row>3</xdr:row>
      <xdr:rowOff>139117</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367092</xdr:colOff>
      <xdr:row>3</xdr:row>
      <xdr:rowOff>145160</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353758</xdr:colOff>
      <xdr:row>3</xdr:row>
      <xdr:rowOff>143256</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1061466</xdr:colOff>
      <xdr:row>3</xdr:row>
      <xdr:rowOff>146113</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958594</xdr:colOff>
      <xdr:row>3</xdr:row>
      <xdr:rowOff>147065</xdr:rowOff>
    </xdr:to>
    <xdr:pic>
      <xdr:nvPicPr>
        <xdr:cNvPr id="2" name="Imagen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990028</xdr:colOff>
      <xdr:row>3</xdr:row>
      <xdr:rowOff>145161</xdr:rowOff>
    </xdr:to>
    <xdr:pic>
      <xdr:nvPicPr>
        <xdr:cNvPr id="2" name="Imagen 1">
          <a:extLst>
            <a:ext uri="{FF2B5EF4-FFF2-40B4-BE49-F238E27FC236}">
              <a16:creationId xmlns:a16="http://schemas.microsoft.com/office/drawing/2014/main" id="{14915750-8C2D-4ACE-A80A-8563D7D77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3</xdr:col>
      <xdr:colOff>418528</xdr:colOff>
      <xdr:row>3</xdr:row>
      <xdr:rowOff>141351</xdr:rowOff>
    </xdr:to>
    <xdr:pic>
      <xdr:nvPicPr>
        <xdr:cNvPr id="2" name="Imagen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47625</xdr:colOff>
      <xdr:row>0</xdr:row>
      <xdr:rowOff>9525</xdr:rowOff>
    </xdr:from>
    <xdr:to>
      <xdr:col>2</xdr:col>
      <xdr:colOff>345978</xdr:colOff>
      <xdr:row>3</xdr:row>
      <xdr:rowOff>146113</xdr:rowOff>
    </xdr:to>
    <xdr:pic>
      <xdr:nvPicPr>
        <xdr:cNvPr id="2" name="Imagen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9525"/>
          <a:ext cx="5919216" cy="56997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2"/>
  <sheetViews>
    <sheetView showGridLines="0" tabSelected="1" zoomScale="90" zoomScaleNormal="90" workbookViewId="0"/>
  </sheetViews>
  <sheetFormatPr baseColWidth="10" defaultColWidth="11.3984375" defaultRowHeight="14.25" x14ac:dyDescent="0.45"/>
  <cols>
    <col min="1" max="1" width="29.59765625" style="1" bestFit="1" customWidth="1"/>
    <col min="2" max="5" width="11.3984375" style="1"/>
    <col min="6" max="6" width="15.73046875" style="1" customWidth="1"/>
    <col min="7" max="8" width="11.3984375" style="1"/>
    <col min="9" max="9" width="29.59765625" style="1" bestFit="1" customWidth="1"/>
    <col min="10" max="13" width="11.3984375" style="1"/>
    <col min="14" max="14" width="15.73046875" style="1" customWidth="1"/>
    <col min="15" max="16" width="11.3984375" style="1"/>
    <col min="17" max="17" width="1.265625" style="1" customWidth="1"/>
    <col min="18" max="16384" width="11.3984375" style="1"/>
  </cols>
  <sheetData>
    <row r="1" spans="1:16" ht="12" customHeight="1" x14ac:dyDescent="0.45"/>
    <row r="2" spans="1:16" x14ac:dyDescent="0.45">
      <c r="A2" s="12"/>
      <c r="B2" s="12"/>
      <c r="C2" s="12"/>
      <c r="D2" s="12"/>
      <c r="E2" s="12"/>
      <c r="F2" s="12"/>
      <c r="G2" s="12"/>
      <c r="H2" s="12"/>
      <c r="I2" s="12"/>
      <c r="J2" s="12"/>
      <c r="K2" s="12"/>
      <c r="L2" s="12"/>
      <c r="M2" s="12"/>
      <c r="N2" s="12"/>
      <c r="O2" s="12"/>
      <c r="P2" s="12"/>
    </row>
    <row r="3" spans="1:16" x14ac:dyDescent="0.45">
      <c r="A3" s="12"/>
      <c r="B3" s="12"/>
      <c r="C3" s="12"/>
      <c r="D3" s="12"/>
      <c r="E3" s="12"/>
      <c r="F3" s="12"/>
      <c r="G3" s="12"/>
      <c r="H3" s="12"/>
      <c r="I3" s="12"/>
      <c r="J3" s="12"/>
      <c r="K3" s="12"/>
      <c r="L3" s="12"/>
      <c r="M3" s="12"/>
      <c r="N3" s="12"/>
      <c r="O3" s="12"/>
      <c r="P3" s="12"/>
    </row>
    <row r="4" spans="1:16" x14ac:dyDescent="0.45">
      <c r="A4" s="12"/>
      <c r="B4" s="12"/>
      <c r="C4" s="12"/>
      <c r="D4" s="12"/>
      <c r="E4" s="12"/>
      <c r="F4" s="12"/>
      <c r="G4" s="12"/>
      <c r="H4" s="12"/>
      <c r="I4" s="12"/>
      <c r="J4" s="12"/>
      <c r="K4" s="12"/>
      <c r="L4" s="12"/>
      <c r="M4" s="12"/>
      <c r="N4" s="12"/>
      <c r="O4" s="12"/>
      <c r="P4" s="12"/>
    </row>
    <row r="5" spans="1:16" ht="3" customHeight="1" thickBot="1" x14ac:dyDescent="0.5">
      <c r="A5" s="12"/>
      <c r="B5" s="12"/>
      <c r="C5" s="12"/>
      <c r="D5" s="12"/>
      <c r="E5" s="12"/>
      <c r="F5" s="12"/>
      <c r="G5" s="12"/>
      <c r="H5" s="12"/>
      <c r="I5" s="12"/>
      <c r="J5" s="12"/>
      <c r="K5" s="12"/>
      <c r="L5" s="12"/>
      <c r="M5" s="12"/>
      <c r="N5" s="12"/>
      <c r="O5" s="12"/>
      <c r="P5" s="12"/>
    </row>
    <row r="6" spans="1:16" ht="55.5" customHeight="1" thickBot="1" x14ac:dyDescent="0.5">
      <c r="A6" s="27" t="s">
        <v>0</v>
      </c>
      <c r="B6" s="29"/>
      <c r="C6" s="29"/>
      <c r="D6" s="29"/>
      <c r="E6" s="29"/>
      <c r="F6" s="29"/>
      <c r="G6" s="29"/>
      <c r="H6" s="29"/>
      <c r="I6" s="31" t="s">
        <v>1</v>
      </c>
      <c r="J6" s="29"/>
      <c r="K6" s="29"/>
      <c r="L6" s="29"/>
      <c r="M6" s="29"/>
      <c r="N6" s="29"/>
      <c r="O6" s="29"/>
      <c r="P6" s="30"/>
    </row>
    <row r="7" spans="1:16" ht="178.5" customHeight="1" thickBot="1" x14ac:dyDescent="0.5">
      <c r="A7" s="151" t="s">
        <v>238</v>
      </c>
      <c r="B7" s="152"/>
      <c r="C7" s="152"/>
      <c r="D7" s="152"/>
      <c r="E7" s="152"/>
      <c r="F7" s="152"/>
      <c r="G7" s="152"/>
      <c r="H7" s="152"/>
      <c r="I7" s="153" t="s">
        <v>239</v>
      </c>
      <c r="J7" s="152"/>
      <c r="K7" s="152"/>
      <c r="L7" s="152"/>
      <c r="M7" s="152"/>
      <c r="N7" s="152"/>
      <c r="O7" s="152"/>
      <c r="P7" s="154"/>
    </row>
    <row r="8" spans="1:16" ht="10.15" customHeight="1" thickBot="1" x14ac:dyDescent="0.5"/>
    <row r="9" spans="1:16" ht="39" customHeight="1" thickBot="1" x14ac:dyDescent="0.5">
      <c r="A9" s="32" t="s">
        <v>3</v>
      </c>
      <c r="B9" s="33"/>
      <c r="C9" s="33"/>
      <c r="D9" s="33"/>
      <c r="E9" s="33"/>
      <c r="F9" s="33"/>
      <c r="G9" s="33"/>
      <c r="H9" s="33"/>
      <c r="I9" s="34" t="s">
        <v>2</v>
      </c>
      <c r="J9" s="33"/>
      <c r="K9" s="33"/>
      <c r="L9" s="33"/>
      <c r="M9" s="33"/>
      <c r="N9" s="33"/>
      <c r="O9" s="33"/>
      <c r="P9" s="35"/>
    </row>
    <row r="10" spans="1:16" ht="7.5" customHeight="1" x14ac:dyDescent="0.45">
      <c r="I10" s="2"/>
    </row>
    <row r="11" spans="1:16" ht="32.25" customHeight="1" x14ac:dyDescent="0.45">
      <c r="A11" s="77" t="s">
        <v>102</v>
      </c>
      <c r="B11" s="157" t="s">
        <v>142</v>
      </c>
      <c r="C11" s="157"/>
      <c r="D11" s="157"/>
      <c r="E11" s="157"/>
      <c r="F11" s="157"/>
      <c r="G11" s="157"/>
      <c r="H11" s="157"/>
      <c r="I11" s="77" t="s">
        <v>118</v>
      </c>
      <c r="J11" s="155" t="s">
        <v>167</v>
      </c>
      <c r="K11" s="156"/>
      <c r="L11" s="156"/>
      <c r="M11" s="156"/>
      <c r="N11" s="156"/>
      <c r="O11" s="156"/>
      <c r="P11" s="156"/>
    </row>
    <row r="12" spans="1:16" ht="36" customHeight="1" x14ac:dyDescent="0.45">
      <c r="A12" s="78" t="s">
        <v>103</v>
      </c>
      <c r="B12" s="149" t="s">
        <v>144</v>
      </c>
      <c r="C12" s="149"/>
      <c r="D12" s="149"/>
      <c r="E12" s="149"/>
      <c r="F12" s="149"/>
      <c r="G12" s="149"/>
      <c r="H12" s="149"/>
      <c r="I12" s="78" t="s">
        <v>119</v>
      </c>
      <c r="J12" s="149" t="s">
        <v>161</v>
      </c>
      <c r="K12" s="149"/>
      <c r="L12" s="149"/>
      <c r="M12" s="149"/>
      <c r="N12" s="149"/>
      <c r="O12" s="149"/>
      <c r="P12" s="149"/>
    </row>
    <row r="13" spans="1:16" ht="27.75" customHeight="1" x14ac:dyDescent="0.45">
      <c r="A13" s="78" t="s">
        <v>104</v>
      </c>
      <c r="B13" s="149" t="s">
        <v>143</v>
      </c>
      <c r="C13" s="149"/>
      <c r="D13" s="149"/>
      <c r="E13" s="149"/>
      <c r="F13" s="149"/>
      <c r="G13" s="149"/>
      <c r="H13" s="149"/>
      <c r="I13" s="78" t="s">
        <v>120</v>
      </c>
      <c r="J13" s="149" t="s">
        <v>164</v>
      </c>
      <c r="K13" s="149"/>
      <c r="L13" s="149"/>
      <c r="M13" s="149"/>
      <c r="N13" s="149"/>
      <c r="O13" s="149"/>
      <c r="P13" s="149"/>
    </row>
    <row r="14" spans="1:16" ht="28.5" customHeight="1" x14ac:dyDescent="0.45">
      <c r="A14" s="78" t="s">
        <v>105</v>
      </c>
      <c r="B14" s="149" t="s">
        <v>145</v>
      </c>
      <c r="C14" s="149"/>
      <c r="D14" s="149"/>
      <c r="E14" s="149"/>
      <c r="F14" s="149"/>
      <c r="G14" s="149"/>
      <c r="H14" s="149"/>
      <c r="I14" s="78" t="s">
        <v>121</v>
      </c>
      <c r="J14" s="149" t="s">
        <v>165</v>
      </c>
      <c r="K14" s="149"/>
      <c r="L14" s="149"/>
      <c r="M14" s="149"/>
      <c r="N14" s="149"/>
      <c r="O14" s="149"/>
      <c r="P14" s="149"/>
    </row>
    <row r="15" spans="1:16" ht="18.75" customHeight="1" x14ac:dyDescent="0.45">
      <c r="A15" s="78" t="s">
        <v>106</v>
      </c>
      <c r="B15" s="149" t="s">
        <v>146</v>
      </c>
      <c r="C15" s="149"/>
      <c r="D15" s="149"/>
      <c r="E15" s="149"/>
      <c r="F15" s="149"/>
      <c r="G15" s="149"/>
      <c r="H15" s="149"/>
      <c r="I15" s="78" t="s">
        <v>122</v>
      </c>
      <c r="J15" s="149" t="s">
        <v>166</v>
      </c>
      <c r="K15" s="149"/>
      <c r="L15" s="149"/>
      <c r="M15" s="149"/>
      <c r="N15" s="149"/>
      <c r="O15" s="149"/>
      <c r="P15" s="149"/>
    </row>
    <row r="16" spans="1:16" ht="15" customHeight="1" x14ac:dyDescent="0.45">
      <c r="A16" s="78" t="s">
        <v>107</v>
      </c>
      <c r="B16" s="149" t="s">
        <v>147</v>
      </c>
      <c r="C16" s="149"/>
      <c r="D16" s="149"/>
      <c r="E16" s="149"/>
      <c r="F16" s="149"/>
      <c r="G16" s="149"/>
      <c r="H16" s="149"/>
      <c r="I16" s="78" t="s">
        <v>123</v>
      </c>
      <c r="J16" s="149" t="s">
        <v>163</v>
      </c>
      <c r="K16" s="149"/>
      <c r="L16" s="149"/>
      <c r="M16" s="149"/>
      <c r="N16" s="149"/>
      <c r="O16" s="149"/>
      <c r="P16" s="149"/>
    </row>
    <row r="17" spans="1:16" ht="28.5" customHeight="1" x14ac:dyDescent="0.45">
      <c r="A17" s="78" t="s">
        <v>108</v>
      </c>
      <c r="B17" s="149" t="s">
        <v>148</v>
      </c>
      <c r="C17" s="149"/>
      <c r="D17" s="149"/>
      <c r="E17" s="149"/>
      <c r="F17" s="149"/>
      <c r="G17" s="149"/>
      <c r="H17" s="149"/>
      <c r="I17" s="78" t="s">
        <v>124</v>
      </c>
      <c r="J17" s="149" t="s">
        <v>162</v>
      </c>
      <c r="K17" s="149"/>
      <c r="L17" s="149"/>
      <c r="M17" s="149"/>
      <c r="N17" s="149"/>
      <c r="O17" s="149"/>
      <c r="P17" s="149"/>
    </row>
    <row r="18" spans="1:16" ht="31.5" customHeight="1" x14ac:dyDescent="0.45">
      <c r="A18" s="78" t="s">
        <v>110</v>
      </c>
      <c r="B18" s="149" t="s">
        <v>149</v>
      </c>
      <c r="C18" s="149"/>
      <c r="D18" s="149"/>
      <c r="E18" s="149"/>
      <c r="F18" s="149"/>
      <c r="G18" s="149"/>
      <c r="H18" s="149"/>
      <c r="I18" s="78" t="s">
        <v>125</v>
      </c>
      <c r="J18" s="149" t="s">
        <v>168</v>
      </c>
      <c r="K18" s="149"/>
      <c r="L18" s="149"/>
      <c r="M18" s="149"/>
      <c r="N18" s="149"/>
      <c r="O18" s="149"/>
      <c r="P18" s="149"/>
    </row>
    <row r="19" spans="1:16" ht="33.75" customHeight="1" x14ac:dyDescent="0.45">
      <c r="A19" s="78" t="s">
        <v>111</v>
      </c>
      <c r="B19" s="149" t="s">
        <v>150</v>
      </c>
      <c r="C19" s="149"/>
      <c r="D19" s="149"/>
      <c r="E19" s="149"/>
      <c r="F19" s="149"/>
      <c r="G19" s="149"/>
      <c r="H19" s="149"/>
      <c r="I19" s="78" t="s">
        <v>126</v>
      </c>
      <c r="J19" s="149" t="s">
        <v>169</v>
      </c>
      <c r="K19" s="149"/>
      <c r="L19" s="149"/>
      <c r="M19" s="149"/>
      <c r="N19" s="149"/>
      <c r="O19" s="149"/>
      <c r="P19" s="149"/>
    </row>
    <row r="20" spans="1:16" ht="25.5" customHeight="1" x14ac:dyDescent="0.45">
      <c r="A20" s="78" t="s">
        <v>112</v>
      </c>
      <c r="B20" s="149" t="s">
        <v>154</v>
      </c>
      <c r="C20" s="149"/>
      <c r="D20" s="149"/>
      <c r="E20" s="149"/>
      <c r="F20" s="149"/>
      <c r="G20" s="149"/>
      <c r="H20" s="149"/>
      <c r="I20" s="78" t="s">
        <v>127</v>
      </c>
      <c r="J20" s="149" t="s">
        <v>170</v>
      </c>
      <c r="K20" s="149"/>
      <c r="L20" s="149"/>
      <c r="M20" s="149"/>
      <c r="N20" s="149"/>
      <c r="O20" s="149"/>
      <c r="P20" s="149"/>
    </row>
    <row r="21" spans="1:16" ht="27" customHeight="1" x14ac:dyDescent="0.45">
      <c r="A21" s="78" t="s">
        <v>113</v>
      </c>
      <c r="B21" s="149" t="s">
        <v>152</v>
      </c>
      <c r="C21" s="149"/>
      <c r="D21" s="149"/>
      <c r="E21" s="149"/>
      <c r="F21" s="149"/>
      <c r="G21" s="149"/>
      <c r="H21" s="149"/>
      <c r="I21" s="78" t="s">
        <v>128</v>
      </c>
      <c r="J21" s="149" t="s">
        <v>171</v>
      </c>
      <c r="K21" s="149"/>
      <c r="L21" s="149"/>
      <c r="M21" s="149"/>
      <c r="N21" s="149"/>
      <c r="O21" s="149"/>
      <c r="P21" s="149"/>
    </row>
    <row r="22" spans="1:16" ht="28.5" customHeight="1" x14ac:dyDescent="0.45">
      <c r="A22" s="78" t="s">
        <v>109</v>
      </c>
      <c r="B22" s="149" t="s">
        <v>151</v>
      </c>
      <c r="C22" s="149"/>
      <c r="D22" s="149"/>
      <c r="E22" s="149"/>
      <c r="F22" s="149"/>
      <c r="G22" s="149"/>
      <c r="H22" s="149"/>
      <c r="I22" s="78" t="s">
        <v>129</v>
      </c>
      <c r="J22" s="149" t="s">
        <v>172</v>
      </c>
      <c r="K22" s="149"/>
      <c r="L22" s="149"/>
      <c r="M22" s="149"/>
      <c r="N22" s="149"/>
      <c r="O22" s="149"/>
      <c r="P22" s="149"/>
    </row>
    <row r="23" spans="1:16" ht="30.75" customHeight="1" x14ac:dyDescent="0.45">
      <c r="A23" s="78" t="s">
        <v>114</v>
      </c>
      <c r="B23" s="149" t="s">
        <v>153</v>
      </c>
      <c r="C23" s="149"/>
      <c r="D23" s="149"/>
      <c r="E23" s="149"/>
      <c r="F23" s="149"/>
      <c r="G23" s="149"/>
      <c r="H23" s="149"/>
      <c r="I23" s="78" t="s">
        <v>130</v>
      </c>
      <c r="J23" s="149" t="s">
        <v>173</v>
      </c>
      <c r="K23" s="149"/>
      <c r="L23" s="149"/>
      <c r="M23" s="149"/>
      <c r="N23" s="149"/>
      <c r="O23" s="149"/>
      <c r="P23" s="149"/>
    </row>
    <row r="24" spans="1:16" ht="18.75" customHeight="1" x14ac:dyDescent="0.45">
      <c r="A24" s="78" t="s">
        <v>115</v>
      </c>
      <c r="B24" s="149" t="s">
        <v>155</v>
      </c>
      <c r="C24" s="149"/>
      <c r="D24" s="149"/>
      <c r="E24" s="149"/>
      <c r="F24" s="149"/>
      <c r="G24" s="149"/>
      <c r="H24" s="149"/>
      <c r="I24" s="78" t="s">
        <v>131</v>
      </c>
      <c r="J24" s="149" t="s">
        <v>174</v>
      </c>
      <c r="K24" s="149"/>
      <c r="L24" s="149"/>
      <c r="M24" s="149"/>
      <c r="N24" s="149"/>
      <c r="O24" s="149"/>
      <c r="P24" s="149"/>
    </row>
    <row r="25" spans="1:16" ht="33" customHeight="1" x14ac:dyDescent="0.45">
      <c r="A25" s="78" t="s">
        <v>194</v>
      </c>
      <c r="B25" s="149" t="s">
        <v>219</v>
      </c>
      <c r="C25" s="149"/>
      <c r="D25" s="149"/>
      <c r="E25" s="149"/>
      <c r="F25" s="149"/>
      <c r="G25" s="149"/>
      <c r="H25" s="149"/>
      <c r="I25" s="78" t="s">
        <v>196</v>
      </c>
      <c r="J25" s="149" t="s">
        <v>195</v>
      </c>
      <c r="K25" s="149"/>
      <c r="L25" s="149"/>
      <c r="M25" s="149"/>
      <c r="N25" s="149"/>
      <c r="O25" s="149"/>
      <c r="P25" s="149"/>
    </row>
    <row r="26" spans="1:16" ht="15" customHeight="1" x14ac:dyDescent="0.45">
      <c r="A26" s="78" t="s">
        <v>116</v>
      </c>
      <c r="B26" s="149" t="s">
        <v>218</v>
      </c>
      <c r="C26" s="149"/>
      <c r="D26" s="149"/>
      <c r="E26" s="149"/>
      <c r="F26" s="149"/>
      <c r="G26" s="149"/>
      <c r="H26" s="149"/>
      <c r="I26" s="78" t="s">
        <v>132</v>
      </c>
      <c r="J26" s="149" t="s">
        <v>175</v>
      </c>
      <c r="K26" s="149"/>
      <c r="L26" s="149"/>
      <c r="M26" s="149"/>
      <c r="N26" s="149"/>
      <c r="O26" s="149"/>
      <c r="P26" s="149"/>
    </row>
    <row r="27" spans="1:16" x14ac:dyDescent="0.45">
      <c r="A27" s="79" t="s">
        <v>117</v>
      </c>
      <c r="B27" s="150" t="s">
        <v>135</v>
      </c>
      <c r="C27" s="150"/>
      <c r="D27" s="150"/>
      <c r="E27" s="150"/>
      <c r="F27" s="150"/>
      <c r="G27" s="150"/>
      <c r="H27" s="150"/>
      <c r="I27" s="79" t="s">
        <v>133</v>
      </c>
      <c r="J27" s="150" t="s">
        <v>176</v>
      </c>
      <c r="K27" s="150"/>
      <c r="L27" s="150"/>
      <c r="M27" s="150"/>
      <c r="N27" s="150"/>
      <c r="O27" s="150"/>
      <c r="P27" s="150"/>
    </row>
    <row r="28" spans="1:16" ht="10.15" customHeight="1" thickBot="1" x14ac:dyDescent="0.5">
      <c r="I28" s="74"/>
    </row>
    <row r="29" spans="1:16" ht="54" customHeight="1" thickBot="1" x14ac:dyDescent="0.5">
      <c r="A29" s="32" t="s">
        <v>4</v>
      </c>
      <c r="B29" s="33"/>
      <c r="C29" s="33"/>
      <c r="D29" s="33"/>
      <c r="E29" s="33"/>
      <c r="F29" s="33"/>
      <c r="G29" s="33"/>
      <c r="H29" s="33"/>
      <c r="I29" s="34" t="s">
        <v>5</v>
      </c>
      <c r="J29" s="33"/>
      <c r="K29" s="33"/>
      <c r="L29" s="33"/>
      <c r="M29" s="33"/>
      <c r="N29" s="33"/>
      <c r="O29" s="33"/>
      <c r="P29" s="35"/>
    </row>
    <row r="30" spans="1:16" ht="7.5" customHeight="1" x14ac:dyDescent="0.45">
      <c r="I30" s="2"/>
    </row>
    <row r="31" spans="1:16" ht="33" customHeight="1" x14ac:dyDescent="0.45">
      <c r="A31" s="7"/>
      <c r="B31" s="161" t="s">
        <v>156</v>
      </c>
      <c r="C31" s="162"/>
      <c r="D31" s="162"/>
      <c r="E31" s="162"/>
      <c r="F31" s="162"/>
      <c r="G31" s="162"/>
      <c r="H31" s="163"/>
      <c r="I31" s="7"/>
      <c r="J31" s="161" t="s">
        <v>158</v>
      </c>
      <c r="K31" s="162"/>
      <c r="L31" s="162"/>
      <c r="M31" s="162"/>
      <c r="N31" s="162"/>
      <c r="O31" s="162"/>
      <c r="P31" s="163"/>
    </row>
    <row r="32" spans="1:16" ht="36" customHeight="1" x14ac:dyDescent="0.45">
      <c r="A32" s="3"/>
      <c r="B32" s="158" t="s">
        <v>157</v>
      </c>
      <c r="C32" s="159"/>
      <c r="D32" s="159"/>
      <c r="E32" s="159"/>
      <c r="F32" s="159"/>
      <c r="G32" s="159"/>
      <c r="H32" s="160"/>
      <c r="I32" s="3"/>
      <c r="J32" s="158" t="s">
        <v>159</v>
      </c>
      <c r="K32" s="159"/>
      <c r="L32" s="159"/>
      <c r="M32" s="159"/>
      <c r="N32" s="159"/>
      <c r="O32" s="159"/>
      <c r="P32" s="160"/>
    </row>
  </sheetData>
  <mergeCells count="40">
    <mergeCell ref="J32:P32"/>
    <mergeCell ref="B32:H32"/>
    <mergeCell ref="B31:H31"/>
    <mergeCell ref="J31:P31"/>
    <mergeCell ref="J15:P15"/>
    <mergeCell ref="B15:H15"/>
    <mergeCell ref="B16:H16"/>
    <mergeCell ref="J16:P16"/>
    <mergeCell ref="B17:H17"/>
    <mergeCell ref="J17:P17"/>
    <mergeCell ref="B18:H18"/>
    <mergeCell ref="J18:P18"/>
    <mergeCell ref="B19:H19"/>
    <mergeCell ref="J19:P19"/>
    <mergeCell ref="B20:H20"/>
    <mergeCell ref="J20:P20"/>
    <mergeCell ref="J11:P11"/>
    <mergeCell ref="J12:P12"/>
    <mergeCell ref="J13:P13"/>
    <mergeCell ref="J14:P14"/>
    <mergeCell ref="B11:H11"/>
    <mergeCell ref="B12:H12"/>
    <mergeCell ref="B13:H13"/>
    <mergeCell ref="B14:H14"/>
    <mergeCell ref="B25:H25"/>
    <mergeCell ref="J25:P25"/>
    <mergeCell ref="B27:H27"/>
    <mergeCell ref="J27:P27"/>
    <mergeCell ref="A7:H7"/>
    <mergeCell ref="I7:P7"/>
    <mergeCell ref="B23:H23"/>
    <mergeCell ref="J23:P23"/>
    <mergeCell ref="B24:H24"/>
    <mergeCell ref="J24:P24"/>
    <mergeCell ref="B26:H26"/>
    <mergeCell ref="J26:P26"/>
    <mergeCell ref="B21:H21"/>
    <mergeCell ref="J21:P21"/>
    <mergeCell ref="B22:H22"/>
    <mergeCell ref="J22:P22"/>
  </mergeCells>
  <printOptions horizontalCentered="1"/>
  <pageMargins left="0.70866141732283472" right="0.70866141732283472" top="0.74803149606299213" bottom="0.74803149606299213" header="0.31496062992125984" footer="0.31496062992125984"/>
  <pageSetup paperSize="9" scale="53" orientation="landscape" verticalDpi="0" r:id="rId1"/>
  <headerFooter>
    <oddFooter>&amp;L&amp;D&amp;C_x000D_&amp;1#&amp;"Calibri"&amp;10&amp;K000000 PÚBLICA&amp;RPágina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D227"/>
  <sheetViews>
    <sheetView showGridLines="0" zoomScale="110" zoomScaleNormal="110" workbookViewId="0"/>
  </sheetViews>
  <sheetFormatPr baseColWidth="10" defaultColWidth="11.3984375" defaultRowHeight="14.25" x14ac:dyDescent="0.45"/>
  <cols>
    <col min="1" max="1" width="44" style="1" customWidth="1"/>
    <col min="2" max="2" width="43.59765625" style="1" customWidth="1"/>
    <col min="3" max="3" width="19" style="1" customWidth="1"/>
    <col min="4" max="4" width="13.1328125" style="1" bestFit="1" customWidth="1"/>
    <col min="5" max="16384" width="11.3984375" style="1"/>
  </cols>
  <sheetData>
    <row r="1" spans="1:3" ht="5.0999999999999996" customHeight="1" x14ac:dyDescent="0.45">
      <c r="A1" s="12"/>
      <c r="B1" s="12"/>
      <c r="C1" s="12"/>
    </row>
    <row r="2" spans="1:3" x14ac:dyDescent="0.45">
      <c r="A2" s="12"/>
      <c r="B2" s="12"/>
      <c r="C2" s="12"/>
    </row>
    <row r="3" spans="1:3" x14ac:dyDescent="0.45">
      <c r="A3" s="12"/>
      <c r="B3" s="12"/>
      <c r="C3" s="12"/>
    </row>
    <row r="4" spans="1:3" x14ac:dyDescent="0.45">
      <c r="A4" s="12"/>
      <c r="B4" s="12"/>
      <c r="C4" s="12"/>
    </row>
    <row r="5" spans="1:3" ht="5.0999999999999996" customHeight="1" thickBot="1" x14ac:dyDescent="0.5">
      <c r="A5" s="12"/>
      <c r="B5" s="12"/>
      <c r="C5" s="12"/>
    </row>
    <row r="6" spans="1:3" ht="36" customHeight="1" thickBot="1" x14ac:dyDescent="0.5">
      <c r="A6" s="27" t="s">
        <v>6</v>
      </c>
      <c r="B6" s="28"/>
      <c r="C6" s="30"/>
    </row>
    <row r="7" spans="1:3" ht="5.0999999999999996" customHeight="1" x14ac:dyDescent="0.45"/>
    <row r="8" spans="1:3" ht="27.75" customHeight="1" x14ac:dyDescent="0.45">
      <c r="A8" s="68" t="s">
        <v>74</v>
      </c>
      <c r="B8" s="13"/>
      <c r="C8" s="14"/>
    </row>
    <row r="9" spans="1:3" ht="5.0999999999999996" customHeight="1" thickBot="1" x14ac:dyDescent="0.5"/>
    <row r="10" spans="1:3" ht="15.75" customHeight="1" x14ac:dyDescent="0.45">
      <c r="A10" s="165"/>
      <c r="B10" s="167"/>
      <c r="C10" s="19" t="s">
        <v>11</v>
      </c>
    </row>
    <row r="11" spans="1:3" ht="33" customHeight="1" x14ac:dyDescent="0.45">
      <c r="A11" s="166"/>
      <c r="B11" s="168"/>
      <c r="C11" s="20" t="s">
        <v>57</v>
      </c>
    </row>
    <row r="12" spans="1:3" ht="28.5" x14ac:dyDescent="0.45">
      <c r="A12" s="21" t="s">
        <v>222</v>
      </c>
      <c r="B12" s="4" t="s">
        <v>223</v>
      </c>
      <c r="C12" s="134">
        <v>345448367.39598906</v>
      </c>
    </row>
    <row r="13" spans="1:3" ht="28.5" x14ac:dyDescent="0.45">
      <c r="A13" s="21" t="s">
        <v>241</v>
      </c>
      <c r="B13" s="4" t="s">
        <v>229</v>
      </c>
      <c r="C13" s="134">
        <v>-4672230.4503370244</v>
      </c>
    </row>
    <row r="14" spans="1:3" x14ac:dyDescent="0.45">
      <c r="A14" s="21" t="s">
        <v>224</v>
      </c>
      <c r="B14" s="4" t="s">
        <v>230</v>
      </c>
      <c r="C14" s="134"/>
    </row>
    <row r="15" spans="1:3" ht="42.75" x14ac:dyDescent="0.45">
      <c r="A15" s="21" t="s">
        <v>264</v>
      </c>
      <c r="B15" s="4" t="s">
        <v>231</v>
      </c>
      <c r="C15" s="134">
        <v>-44500824.964700311</v>
      </c>
    </row>
    <row r="16" spans="1:3" ht="42.75" x14ac:dyDescent="0.45">
      <c r="A16" s="21" t="s">
        <v>225</v>
      </c>
      <c r="B16" s="4" t="s">
        <v>232</v>
      </c>
      <c r="C16" s="134"/>
    </row>
    <row r="17" spans="1:4" x14ac:dyDescent="0.45">
      <c r="A17" s="141" t="s">
        <v>220</v>
      </c>
      <c r="B17" s="142" t="s">
        <v>221</v>
      </c>
      <c r="C17" s="143">
        <v>14333.939574916381</v>
      </c>
    </row>
    <row r="18" spans="1:4" ht="28.5" x14ac:dyDescent="0.45">
      <c r="A18" s="138" t="s">
        <v>233</v>
      </c>
      <c r="B18" s="139" t="s">
        <v>257</v>
      </c>
      <c r="C18" s="140">
        <f t="shared" ref="C18" si="0">SUM(C12:C17)</f>
        <v>296289645.92052656</v>
      </c>
    </row>
    <row r="19" spans="1:4" ht="28.5" x14ac:dyDescent="0.45">
      <c r="A19" s="21" t="s">
        <v>258</v>
      </c>
      <c r="B19" s="4" t="s">
        <v>259</v>
      </c>
      <c r="C19" s="134">
        <v>22781502.531593066</v>
      </c>
    </row>
    <row r="20" spans="1:4" ht="28.5" x14ac:dyDescent="0.45">
      <c r="A20" s="36" t="s">
        <v>226</v>
      </c>
      <c r="B20" s="6" t="s">
        <v>234</v>
      </c>
      <c r="C20" s="135">
        <v>-34769945.181382507</v>
      </c>
      <c r="D20" s="52"/>
    </row>
    <row r="21" spans="1:4" ht="42.75" x14ac:dyDescent="0.45">
      <c r="A21" s="36" t="s">
        <v>227</v>
      </c>
      <c r="B21" s="4" t="s">
        <v>235</v>
      </c>
      <c r="C21" s="135">
        <v>11988442.649789441</v>
      </c>
    </row>
    <row r="22" spans="1:4" ht="42.75" x14ac:dyDescent="0.45">
      <c r="A22" s="141" t="s">
        <v>228</v>
      </c>
      <c r="B22" s="142" t="s">
        <v>236</v>
      </c>
      <c r="C22" s="143"/>
    </row>
    <row r="23" spans="1:4" ht="28.9" thickBot="1" x14ac:dyDescent="0.5">
      <c r="A23" s="144" t="s">
        <v>9</v>
      </c>
      <c r="B23" s="145" t="s">
        <v>8</v>
      </c>
      <c r="C23" s="146">
        <f>SUM(C19:C22)</f>
        <v>0</v>
      </c>
    </row>
    <row r="24" spans="1:4" ht="18.75" customHeight="1" thickBot="1" x14ac:dyDescent="0.5">
      <c r="A24" s="23" t="s">
        <v>7</v>
      </c>
      <c r="B24" s="24"/>
      <c r="C24" s="136">
        <f t="shared" ref="C24" si="1">C18+C23</f>
        <v>296289645.92052656</v>
      </c>
    </row>
    <row r="25" spans="1:4" ht="10.15" customHeight="1" x14ac:dyDescent="0.45"/>
    <row r="26" spans="1:4" ht="27.75" customHeight="1" x14ac:dyDescent="0.45">
      <c r="A26" s="68" t="s">
        <v>34</v>
      </c>
      <c r="B26" s="13"/>
      <c r="C26" s="14"/>
    </row>
    <row r="27" spans="1:4" ht="5.0999999999999996" customHeight="1" x14ac:dyDescent="0.45"/>
    <row r="28" spans="1:4" ht="23.25" x14ac:dyDescent="0.45">
      <c r="A28" s="25" t="s">
        <v>75</v>
      </c>
      <c r="B28" s="13"/>
      <c r="C28" s="14"/>
    </row>
    <row r="29" spans="1:4" ht="5.0999999999999996" customHeight="1" thickBot="1" x14ac:dyDescent="0.5"/>
    <row r="30" spans="1:4" x14ac:dyDescent="0.45">
      <c r="A30" s="169" t="s">
        <v>10</v>
      </c>
      <c r="B30" s="171" t="s">
        <v>12</v>
      </c>
      <c r="C30" s="19" t="s">
        <v>11</v>
      </c>
    </row>
    <row r="31" spans="1:4" ht="33" customHeight="1" x14ac:dyDescent="0.45">
      <c r="A31" s="170"/>
      <c r="B31" s="172"/>
      <c r="C31" s="20" t="s">
        <v>57</v>
      </c>
    </row>
    <row r="32" spans="1:4" x14ac:dyDescent="0.45">
      <c r="A32" s="21" t="s">
        <v>13</v>
      </c>
      <c r="B32" s="4" t="s">
        <v>29</v>
      </c>
      <c r="C32" s="75">
        <v>0</v>
      </c>
    </row>
    <row r="33" spans="1:3" x14ac:dyDescent="0.45">
      <c r="A33" s="36" t="s">
        <v>14</v>
      </c>
      <c r="B33" s="4" t="s">
        <v>29</v>
      </c>
      <c r="C33" s="75">
        <v>91062880.251650348</v>
      </c>
    </row>
    <row r="34" spans="1:3" x14ac:dyDescent="0.45">
      <c r="A34" s="36" t="s">
        <v>15</v>
      </c>
      <c r="B34" s="4" t="s">
        <v>29</v>
      </c>
      <c r="C34" s="75">
        <v>13826721.562219255</v>
      </c>
    </row>
    <row r="35" spans="1:3" x14ac:dyDescent="0.45">
      <c r="A35" s="36" t="s">
        <v>16</v>
      </c>
      <c r="B35" s="4" t="s">
        <v>29</v>
      </c>
      <c r="C35" s="75">
        <v>14086472.17498414</v>
      </c>
    </row>
    <row r="36" spans="1:3" x14ac:dyDescent="0.45">
      <c r="A36" s="36" t="s">
        <v>17</v>
      </c>
      <c r="B36" s="6" t="s">
        <v>30</v>
      </c>
      <c r="C36" s="76">
        <v>21467848.94844801</v>
      </c>
    </row>
    <row r="37" spans="1:3" x14ac:dyDescent="0.45">
      <c r="A37" s="36" t="s">
        <v>18</v>
      </c>
      <c r="B37" s="6" t="s">
        <v>30</v>
      </c>
      <c r="C37" s="76">
        <v>26401581.913975649</v>
      </c>
    </row>
    <row r="38" spans="1:3" x14ac:dyDescent="0.45">
      <c r="A38" s="36" t="s">
        <v>19</v>
      </c>
      <c r="B38" s="6" t="s">
        <v>30</v>
      </c>
      <c r="C38" s="76">
        <v>36597324.670906544</v>
      </c>
    </row>
    <row r="39" spans="1:3" x14ac:dyDescent="0.45">
      <c r="A39" s="36" t="s">
        <v>20</v>
      </c>
      <c r="B39" s="6" t="s">
        <v>30</v>
      </c>
      <c r="C39" s="76">
        <v>54621520.216339871</v>
      </c>
    </row>
    <row r="40" spans="1:3" x14ac:dyDescent="0.45">
      <c r="A40" s="36" t="s">
        <v>21</v>
      </c>
      <c r="B40" s="6" t="s">
        <v>30</v>
      </c>
      <c r="C40" s="76">
        <v>22788749.361379016</v>
      </c>
    </row>
    <row r="41" spans="1:3" x14ac:dyDescent="0.45">
      <c r="A41" s="36" t="s">
        <v>22</v>
      </c>
      <c r="B41" s="6" t="s">
        <v>30</v>
      </c>
      <c r="C41" s="76">
        <v>21279000.110273052</v>
      </c>
    </row>
    <row r="42" spans="1:3" x14ac:dyDescent="0.45">
      <c r="A42" s="36" t="s">
        <v>255</v>
      </c>
      <c r="B42" s="6" t="s">
        <v>30</v>
      </c>
      <c r="C42" s="76">
        <v>10455753.521216325</v>
      </c>
    </row>
    <row r="43" spans="1:3" x14ac:dyDescent="0.45">
      <c r="A43" s="36" t="s">
        <v>23</v>
      </c>
      <c r="B43" s="6" t="s">
        <v>31</v>
      </c>
      <c r="C43" s="76">
        <v>0</v>
      </c>
    </row>
    <row r="44" spans="1:3" x14ac:dyDescent="0.45">
      <c r="A44" s="36" t="s">
        <v>251</v>
      </c>
      <c r="B44" s="6" t="s">
        <v>31</v>
      </c>
      <c r="C44" s="76">
        <v>24000</v>
      </c>
    </row>
    <row r="45" spans="1:3" x14ac:dyDescent="0.45">
      <c r="A45" s="36" t="s">
        <v>254</v>
      </c>
      <c r="B45" s="6" t="s">
        <v>31</v>
      </c>
      <c r="C45" s="76">
        <v>0</v>
      </c>
    </row>
    <row r="46" spans="1:3" x14ac:dyDescent="0.45">
      <c r="A46" s="36" t="s">
        <v>24</v>
      </c>
      <c r="B46" s="6" t="s">
        <v>31</v>
      </c>
      <c r="C46" s="76">
        <v>240000</v>
      </c>
    </row>
    <row r="47" spans="1:3" x14ac:dyDescent="0.45">
      <c r="A47" s="36" t="s">
        <v>240</v>
      </c>
      <c r="B47" s="6" t="s">
        <v>33</v>
      </c>
      <c r="C47" s="76">
        <v>180000</v>
      </c>
    </row>
    <row r="48" spans="1:3" x14ac:dyDescent="0.45">
      <c r="A48" s="36" t="s">
        <v>260</v>
      </c>
      <c r="B48" s="6" t="s">
        <v>33</v>
      </c>
      <c r="C48" s="76">
        <v>29120</v>
      </c>
    </row>
    <row r="49" spans="1:3" x14ac:dyDescent="0.45">
      <c r="A49" s="36" t="s">
        <v>25</v>
      </c>
      <c r="B49" s="6" t="s">
        <v>32</v>
      </c>
      <c r="C49" s="76">
        <v>3969268.4445491126</v>
      </c>
    </row>
    <row r="50" spans="1:3" x14ac:dyDescent="0.45">
      <c r="A50" s="36" t="s">
        <v>26</v>
      </c>
      <c r="B50" s="6" t="s">
        <v>32</v>
      </c>
      <c r="C50" s="76">
        <v>4451470.5524975853</v>
      </c>
    </row>
    <row r="51" spans="1:3" x14ac:dyDescent="0.45">
      <c r="A51" s="36" t="s">
        <v>27</v>
      </c>
      <c r="B51" s="6" t="s">
        <v>32</v>
      </c>
      <c r="C51" s="76">
        <v>2963763.1746779387</v>
      </c>
    </row>
    <row r="52" spans="1:3" ht="14.65" thickBot="1" x14ac:dyDescent="0.5">
      <c r="A52" s="36" t="s">
        <v>28</v>
      </c>
      <c r="B52" s="6" t="s">
        <v>32</v>
      </c>
      <c r="C52" s="76">
        <v>182550.52698711754</v>
      </c>
    </row>
    <row r="53" spans="1:3" ht="18.75" customHeight="1" thickBot="1" x14ac:dyDescent="0.5">
      <c r="A53" s="23" t="s">
        <v>7</v>
      </c>
      <c r="B53" s="24"/>
      <c r="C53" s="54">
        <f>SUM(C32:C52)</f>
        <v>324628025.43010402</v>
      </c>
    </row>
    <row r="54" spans="1:3" ht="5.0999999999999996" customHeight="1" x14ac:dyDescent="0.45"/>
    <row r="55" spans="1:3" ht="37.5" customHeight="1" x14ac:dyDescent="0.45">
      <c r="A55" s="164" t="s">
        <v>76</v>
      </c>
      <c r="B55" s="164"/>
      <c r="C55" s="164"/>
    </row>
    <row r="56" spans="1:3" ht="5.0999999999999996" customHeight="1" thickBot="1" x14ac:dyDescent="0.5"/>
    <row r="57" spans="1:3" ht="15" customHeight="1" x14ac:dyDescent="0.45">
      <c r="A57" s="169" t="s">
        <v>10</v>
      </c>
      <c r="B57" s="171" t="s">
        <v>12</v>
      </c>
      <c r="C57" s="19" t="s">
        <v>11</v>
      </c>
    </row>
    <row r="58" spans="1:3" ht="33" customHeight="1" x14ac:dyDescent="0.45">
      <c r="A58" s="170"/>
      <c r="B58" s="172"/>
      <c r="C58" s="20" t="s">
        <v>57</v>
      </c>
    </row>
    <row r="59" spans="1:3" x14ac:dyDescent="0.45">
      <c r="A59" s="21" t="s">
        <v>13</v>
      </c>
      <c r="B59" s="4" t="s">
        <v>29</v>
      </c>
      <c r="C59" s="75">
        <v>0</v>
      </c>
    </row>
    <row r="60" spans="1:3" x14ac:dyDescent="0.45">
      <c r="A60" s="36" t="s">
        <v>14</v>
      </c>
      <c r="B60" s="4" t="s">
        <v>29</v>
      </c>
      <c r="C60" s="75">
        <v>292116.1091982472</v>
      </c>
    </row>
    <row r="61" spans="1:3" x14ac:dyDescent="0.45">
      <c r="A61" s="36" t="s">
        <v>15</v>
      </c>
      <c r="B61" s="4" t="s">
        <v>29</v>
      </c>
      <c r="C61" s="75">
        <v>65457.014524712322</v>
      </c>
    </row>
    <row r="62" spans="1:3" x14ac:dyDescent="0.45">
      <c r="A62" s="36" t="s">
        <v>16</v>
      </c>
      <c r="B62" s="4" t="s">
        <v>29</v>
      </c>
      <c r="C62" s="75">
        <v>60293.903963591976</v>
      </c>
    </row>
    <row r="63" spans="1:3" x14ac:dyDescent="0.45">
      <c r="A63" s="36" t="s">
        <v>17</v>
      </c>
      <c r="B63" s="6" t="s">
        <v>30</v>
      </c>
      <c r="C63" s="76">
        <v>79011.246533867685</v>
      </c>
    </row>
    <row r="64" spans="1:3" x14ac:dyDescent="0.45">
      <c r="A64" s="36" t="s">
        <v>18</v>
      </c>
      <c r="B64" s="6" t="s">
        <v>30</v>
      </c>
      <c r="C64" s="76">
        <v>97169.58147500093</v>
      </c>
    </row>
    <row r="65" spans="1:3" x14ac:dyDescent="0.45">
      <c r="A65" s="36" t="s">
        <v>19</v>
      </c>
      <c r="B65" s="6" t="s">
        <v>30</v>
      </c>
      <c r="C65" s="76">
        <v>134694.45630052465</v>
      </c>
    </row>
    <row r="66" spans="1:3" x14ac:dyDescent="0.45">
      <c r="A66" s="36" t="s">
        <v>20</v>
      </c>
      <c r="B66" s="6" t="s">
        <v>30</v>
      </c>
      <c r="C66" s="76">
        <v>201031.52440803184</v>
      </c>
    </row>
    <row r="67" spans="1:3" x14ac:dyDescent="0.45">
      <c r="A67" s="36" t="s">
        <v>21</v>
      </c>
      <c r="B67" s="6" t="s">
        <v>30</v>
      </c>
      <c r="C67" s="76">
        <v>83872.748420870848</v>
      </c>
    </row>
    <row r="68" spans="1:3" x14ac:dyDescent="0.45">
      <c r="A68" s="36" t="s">
        <v>22</v>
      </c>
      <c r="B68" s="6" t="s">
        <v>30</v>
      </c>
      <c r="C68" s="76">
        <v>78316.198690625097</v>
      </c>
    </row>
    <row r="69" spans="1:3" x14ac:dyDescent="0.45">
      <c r="A69" s="36" t="s">
        <v>255</v>
      </c>
      <c r="B69" s="6" t="s">
        <v>30</v>
      </c>
      <c r="C69" s="76">
        <v>38481.830254442037</v>
      </c>
    </row>
    <row r="70" spans="1:3" x14ac:dyDescent="0.45">
      <c r="A70" s="36" t="s">
        <v>23</v>
      </c>
      <c r="B70" s="6" t="s">
        <v>31</v>
      </c>
      <c r="C70" s="76">
        <v>0</v>
      </c>
    </row>
    <row r="71" spans="1:3" x14ac:dyDescent="0.45">
      <c r="A71" s="36" t="s">
        <v>251</v>
      </c>
      <c r="B71" s="6" t="s">
        <v>31</v>
      </c>
      <c r="C71" s="76">
        <v>105.20547945205483</v>
      </c>
    </row>
    <row r="72" spans="1:3" x14ac:dyDescent="0.45">
      <c r="A72" s="36" t="s">
        <v>254</v>
      </c>
      <c r="B72" s="6" t="s">
        <v>31</v>
      </c>
      <c r="C72" s="76">
        <v>0</v>
      </c>
    </row>
    <row r="73" spans="1:3" x14ac:dyDescent="0.45">
      <c r="A73" s="36" t="s">
        <v>24</v>
      </c>
      <c r="B73" s="6" t="s">
        <v>31</v>
      </c>
      <c r="C73" s="76">
        <v>1175.5893553188287</v>
      </c>
    </row>
    <row r="74" spans="1:3" x14ac:dyDescent="0.45">
      <c r="A74" s="36" t="s">
        <v>240</v>
      </c>
      <c r="B74" s="6" t="s">
        <v>33</v>
      </c>
      <c r="C74" s="76">
        <v>600</v>
      </c>
    </row>
    <row r="75" spans="1:3" x14ac:dyDescent="0.45">
      <c r="A75" s="36" t="s">
        <v>260</v>
      </c>
      <c r="B75" s="6" t="s">
        <v>33</v>
      </c>
      <c r="C75" s="76">
        <v>90</v>
      </c>
    </row>
    <row r="76" spans="1:3" x14ac:dyDescent="0.45">
      <c r="A76" s="36" t="s">
        <v>247</v>
      </c>
      <c r="B76" s="6" t="s">
        <v>32</v>
      </c>
      <c r="C76" s="76">
        <v>21727.788145268922</v>
      </c>
    </row>
    <row r="77" spans="1:3" x14ac:dyDescent="0.45">
      <c r="A77" s="36" t="s">
        <v>248</v>
      </c>
      <c r="B77" s="6" t="s">
        <v>32</v>
      </c>
      <c r="C77" s="76">
        <v>25711.44022352251</v>
      </c>
    </row>
    <row r="78" spans="1:3" x14ac:dyDescent="0.45">
      <c r="A78" s="36" t="s">
        <v>249</v>
      </c>
      <c r="B78" s="6" t="s">
        <v>32</v>
      </c>
      <c r="C78" s="76">
        <v>17117.295050288241</v>
      </c>
    </row>
    <row r="79" spans="1:3" ht="14.65" thickBot="1" x14ac:dyDescent="0.5">
      <c r="A79" s="22" t="s">
        <v>250</v>
      </c>
      <c r="B79" s="6" t="s">
        <v>32</v>
      </c>
      <c r="C79" s="76">
        <v>968.92226814344394</v>
      </c>
    </row>
    <row r="80" spans="1:3" ht="18.75" customHeight="1" thickBot="1" x14ac:dyDescent="0.5">
      <c r="A80" s="23" t="s">
        <v>7</v>
      </c>
      <c r="B80" s="24"/>
      <c r="C80" s="54">
        <f>SUM(C59:C79)</f>
        <v>1197940.8542919087</v>
      </c>
    </row>
    <row r="81" spans="1:3" ht="9" customHeight="1" x14ac:dyDescent="0.45"/>
    <row r="82" spans="1:3" ht="27.75" customHeight="1" x14ac:dyDescent="0.45">
      <c r="A82" s="68" t="s">
        <v>35</v>
      </c>
      <c r="B82" s="13"/>
      <c r="C82" s="14"/>
    </row>
    <row r="83" spans="1:3" ht="5.0999999999999996" customHeight="1" x14ac:dyDescent="0.45"/>
    <row r="84" spans="1:3" ht="23.25" x14ac:dyDescent="0.45">
      <c r="A84" s="25" t="s">
        <v>77</v>
      </c>
      <c r="B84" s="13"/>
      <c r="C84" s="14"/>
    </row>
    <row r="85" spans="1:3" ht="5.0999999999999996" customHeight="1" thickBot="1" x14ac:dyDescent="0.5"/>
    <row r="86" spans="1:3" ht="15" customHeight="1" x14ac:dyDescent="0.45">
      <c r="A86" s="169" t="s">
        <v>36</v>
      </c>
      <c r="B86" s="171" t="s">
        <v>160</v>
      </c>
      <c r="C86" s="19" t="s">
        <v>11</v>
      </c>
    </row>
    <row r="87" spans="1:3" ht="33" customHeight="1" x14ac:dyDescent="0.45">
      <c r="A87" s="170"/>
      <c r="B87" s="172"/>
      <c r="C87" s="20" t="s">
        <v>57</v>
      </c>
    </row>
    <row r="88" spans="1:3" x14ac:dyDescent="0.45">
      <c r="A88" s="21" t="s">
        <v>13</v>
      </c>
      <c r="B88" s="4" t="s">
        <v>29</v>
      </c>
      <c r="C88" s="75">
        <v>9974747.4747474771</v>
      </c>
    </row>
    <row r="89" spans="1:3" x14ac:dyDescent="0.45">
      <c r="A89" s="21" t="s">
        <v>15</v>
      </c>
      <c r="B89" s="4" t="s">
        <v>29</v>
      </c>
      <c r="C89" s="75">
        <v>16348620.141444486</v>
      </c>
    </row>
    <row r="90" spans="1:3" x14ac:dyDescent="0.45">
      <c r="A90" s="36" t="s">
        <v>16</v>
      </c>
      <c r="B90" s="4" t="s">
        <v>29</v>
      </c>
      <c r="C90" s="75">
        <v>4651269.0624834402</v>
      </c>
    </row>
    <row r="91" spans="1:3" ht="30" customHeight="1" x14ac:dyDescent="0.45">
      <c r="A91" s="36" t="s">
        <v>47</v>
      </c>
      <c r="B91" s="4" t="s">
        <v>37</v>
      </c>
      <c r="C91" s="80">
        <f t="shared" ref="C91" si="2">C138</f>
        <v>279778815.47499031</v>
      </c>
    </row>
    <row r="92" spans="1:3" ht="15" customHeight="1" x14ac:dyDescent="0.45">
      <c r="A92" s="36" t="s">
        <v>17</v>
      </c>
      <c r="B92" s="6" t="s">
        <v>30</v>
      </c>
      <c r="C92" s="76">
        <v>66528.542079029925</v>
      </c>
    </row>
    <row r="93" spans="1:3" ht="15" customHeight="1" x14ac:dyDescent="0.45">
      <c r="A93" s="36" t="s">
        <v>18</v>
      </c>
      <c r="B93" s="6" t="s">
        <v>30</v>
      </c>
      <c r="C93" s="76">
        <v>81818.106580438995</v>
      </c>
    </row>
    <row r="94" spans="1:3" ht="15" customHeight="1" x14ac:dyDescent="0.45">
      <c r="A94" s="36" t="s">
        <v>19</v>
      </c>
      <c r="B94" s="6" t="s">
        <v>30</v>
      </c>
      <c r="C94" s="76">
        <v>113414.56054563605</v>
      </c>
    </row>
    <row r="95" spans="1:3" ht="15" customHeight="1" x14ac:dyDescent="0.45">
      <c r="A95" s="36" t="s">
        <v>20</v>
      </c>
      <c r="B95" s="6" t="s">
        <v>30</v>
      </c>
      <c r="C95" s="76">
        <v>169271.27235055648</v>
      </c>
    </row>
    <row r="96" spans="1:3" ht="15" customHeight="1" x14ac:dyDescent="0.45">
      <c r="A96" s="36" t="s">
        <v>21</v>
      </c>
      <c r="B96" s="6" t="s">
        <v>30</v>
      </c>
      <c r="C96" s="76">
        <v>70621.992657842638</v>
      </c>
    </row>
    <row r="97" spans="1:3" ht="15" customHeight="1" x14ac:dyDescent="0.45">
      <c r="A97" s="36" t="s">
        <v>22</v>
      </c>
      <c r="B97" s="6" t="s">
        <v>30</v>
      </c>
      <c r="C97" s="76">
        <v>65943.302360450354</v>
      </c>
    </row>
    <row r="98" spans="1:3" ht="15" customHeight="1" x14ac:dyDescent="0.45">
      <c r="A98" s="36" t="s">
        <v>255</v>
      </c>
      <c r="B98" s="6" t="s">
        <v>30</v>
      </c>
      <c r="C98" s="76">
        <v>32402.223426045377</v>
      </c>
    </row>
    <row r="99" spans="1:3" x14ac:dyDescent="0.45">
      <c r="A99" s="36" t="s">
        <v>247</v>
      </c>
      <c r="B99" s="6" t="s">
        <v>32</v>
      </c>
      <c r="C99" s="76">
        <v>3486869.9999999991</v>
      </c>
    </row>
    <row r="100" spans="1:3" x14ac:dyDescent="0.45">
      <c r="A100" s="36" t="s">
        <v>248</v>
      </c>
      <c r="B100" s="6" t="s">
        <v>32</v>
      </c>
      <c r="C100" s="76">
        <v>5018190</v>
      </c>
    </row>
    <row r="101" spans="1:3" x14ac:dyDescent="0.45">
      <c r="A101" s="36" t="s">
        <v>249</v>
      </c>
      <c r="B101" s="6" t="s">
        <v>32</v>
      </c>
      <c r="C101" s="76">
        <v>2574470</v>
      </c>
    </row>
    <row r="102" spans="1:3" ht="14.65" thickBot="1" x14ac:dyDescent="0.5">
      <c r="A102" s="22" t="s">
        <v>250</v>
      </c>
      <c r="B102" s="6" t="s">
        <v>32</v>
      </c>
      <c r="C102" s="76">
        <v>106770</v>
      </c>
    </row>
    <row r="103" spans="1:3" ht="18.75" customHeight="1" thickBot="1" x14ac:dyDescent="0.5">
      <c r="A103" s="23" t="s">
        <v>7</v>
      </c>
      <c r="B103" s="24"/>
      <c r="C103" s="54">
        <f>SUM(C88:C102)</f>
        <v>322539752.15366572</v>
      </c>
    </row>
    <row r="104" spans="1:3" ht="5.0999999999999996" customHeight="1" x14ac:dyDescent="0.45"/>
    <row r="105" spans="1:3" ht="36.4" customHeight="1" x14ac:dyDescent="0.45">
      <c r="A105" s="164" t="s">
        <v>78</v>
      </c>
      <c r="B105" s="164"/>
      <c r="C105" s="164"/>
    </row>
    <row r="106" spans="1:3" ht="5.0999999999999996" customHeight="1" thickBot="1" x14ac:dyDescent="0.5"/>
    <row r="107" spans="1:3" ht="15" customHeight="1" x14ac:dyDescent="0.45">
      <c r="A107" s="169" t="s">
        <v>36</v>
      </c>
      <c r="B107" s="171" t="s">
        <v>160</v>
      </c>
      <c r="C107" s="19" t="s">
        <v>11</v>
      </c>
    </row>
    <row r="108" spans="1:3" ht="33" customHeight="1" x14ac:dyDescent="0.45">
      <c r="A108" s="170"/>
      <c r="B108" s="172"/>
      <c r="C108" s="20" t="s">
        <v>57</v>
      </c>
    </row>
    <row r="109" spans="1:3" x14ac:dyDescent="0.45">
      <c r="A109" s="21" t="s">
        <v>13</v>
      </c>
      <c r="B109" s="4" t="s">
        <v>29</v>
      </c>
      <c r="C109" s="75">
        <v>37753.412258064513</v>
      </c>
    </row>
    <row r="110" spans="1:3" x14ac:dyDescent="0.45">
      <c r="A110" s="21" t="s">
        <v>15</v>
      </c>
      <c r="B110" s="4" t="s">
        <v>29</v>
      </c>
      <c r="C110" s="75">
        <v>131956.91046575343</v>
      </c>
    </row>
    <row r="111" spans="1:3" x14ac:dyDescent="0.45">
      <c r="A111" s="36" t="s">
        <v>16</v>
      </c>
      <c r="B111" s="4" t="s">
        <v>29</v>
      </c>
      <c r="C111" s="75">
        <v>18226.686947425973</v>
      </c>
    </row>
    <row r="112" spans="1:3" ht="30" customHeight="1" x14ac:dyDescent="0.45">
      <c r="A112" s="36" t="s">
        <v>47</v>
      </c>
      <c r="B112" s="4" t="s">
        <v>37</v>
      </c>
      <c r="C112" s="80">
        <f t="shared" ref="C112" si="3">C150</f>
        <v>1396771.8277628119</v>
      </c>
    </row>
    <row r="113" spans="1:3" ht="15" customHeight="1" x14ac:dyDescent="0.45">
      <c r="A113" s="36" t="s">
        <v>17</v>
      </c>
      <c r="B113" s="6" t="s">
        <v>30</v>
      </c>
      <c r="C113" s="76">
        <v>693.05121415113661</v>
      </c>
    </row>
    <row r="114" spans="1:3" ht="15" customHeight="1" x14ac:dyDescent="0.45">
      <c r="A114" s="36" t="s">
        <v>18</v>
      </c>
      <c r="B114" s="6" t="s">
        <v>30</v>
      </c>
      <c r="C114" s="76">
        <v>852.32798334526751</v>
      </c>
    </row>
    <row r="115" spans="1:3" ht="15" customHeight="1" x14ac:dyDescent="0.45">
      <c r="A115" s="36" t="s">
        <v>19</v>
      </c>
      <c r="B115" s="6" t="s">
        <v>30</v>
      </c>
      <c r="C115" s="76">
        <v>1181.4793535562289</v>
      </c>
    </row>
    <row r="116" spans="1:3" ht="15" customHeight="1" x14ac:dyDescent="0.45">
      <c r="A116" s="36" t="s">
        <v>20</v>
      </c>
      <c r="B116" s="6" t="s">
        <v>30</v>
      </c>
      <c r="C116" s="76">
        <v>1763.3583595459345</v>
      </c>
    </row>
    <row r="117" spans="1:3" ht="15" customHeight="1" x14ac:dyDescent="0.45">
      <c r="A117" s="36" t="s">
        <v>21</v>
      </c>
      <c r="B117" s="6" t="s">
        <v>30</v>
      </c>
      <c r="C117" s="76">
        <v>735.69412808037555</v>
      </c>
    </row>
    <row r="118" spans="1:3" ht="15" customHeight="1" x14ac:dyDescent="0.45">
      <c r="A118" s="36" t="s">
        <v>22</v>
      </c>
      <c r="B118" s="6" t="s">
        <v>30</v>
      </c>
      <c r="C118" s="76">
        <v>686.95456623347707</v>
      </c>
    </row>
    <row r="119" spans="1:3" ht="15" customHeight="1" x14ac:dyDescent="0.45">
      <c r="A119" s="36" t="s">
        <v>255</v>
      </c>
      <c r="B119" s="6" t="s">
        <v>30</v>
      </c>
      <c r="C119" s="76">
        <v>337.54535399168924</v>
      </c>
    </row>
    <row r="120" spans="1:3" x14ac:dyDescent="0.45">
      <c r="A120" s="36" t="s">
        <v>247</v>
      </c>
      <c r="B120" s="6" t="s">
        <v>32</v>
      </c>
      <c r="C120" s="76">
        <v>18325.934268751713</v>
      </c>
    </row>
    <row r="121" spans="1:3" x14ac:dyDescent="0.45">
      <c r="A121" s="36" t="s">
        <v>248</v>
      </c>
      <c r="B121" s="6" t="s">
        <v>32</v>
      </c>
      <c r="C121" s="76">
        <v>26599.200525872468</v>
      </c>
    </row>
    <row r="122" spans="1:3" x14ac:dyDescent="0.45">
      <c r="A122" s="36" t="s">
        <v>249</v>
      </c>
      <c r="B122" s="6" t="s">
        <v>32</v>
      </c>
      <c r="C122" s="76">
        <v>13975.14817030425</v>
      </c>
    </row>
    <row r="123" spans="1:3" ht="14.65" thickBot="1" x14ac:dyDescent="0.5">
      <c r="A123" s="22" t="s">
        <v>250</v>
      </c>
      <c r="B123" s="6" t="s">
        <v>32</v>
      </c>
      <c r="C123" s="76">
        <v>543.73277255446533</v>
      </c>
    </row>
    <row r="124" spans="1:3" ht="18.75" customHeight="1" thickBot="1" x14ac:dyDescent="0.5">
      <c r="A124" s="23" t="s">
        <v>7</v>
      </c>
      <c r="B124" s="24"/>
      <c r="C124" s="54">
        <f t="shared" ref="C124" si="4">SUM(C109:C123)</f>
        <v>1650403.2641304426</v>
      </c>
    </row>
    <row r="125" spans="1:3" ht="12" customHeight="1" x14ac:dyDescent="0.45"/>
    <row r="126" spans="1:3" ht="27.75" customHeight="1" x14ac:dyDescent="0.45">
      <c r="A126" s="68" t="s">
        <v>46</v>
      </c>
      <c r="B126" s="13"/>
      <c r="C126" s="14"/>
    </row>
    <row r="127" spans="1:3" ht="5.0999999999999996" customHeight="1" x14ac:dyDescent="0.45"/>
    <row r="128" spans="1:3" ht="23.25" x14ac:dyDescent="0.45">
      <c r="A128" s="25" t="s">
        <v>79</v>
      </c>
      <c r="B128" s="13"/>
      <c r="C128" s="14"/>
    </row>
    <row r="129" spans="1:3" ht="5.0999999999999996" customHeight="1" thickBot="1" x14ac:dyDescent="0.5"/>
    <row r="130" spans="1:3" ht="15" customHeight="1" x14ac:dyDescent="0.45">
      <c r="A130" s="169" t="s">
        <v>38</v>
      </c>
      <c r="B130" s="171" t="s">
        <v>43</v>
      </c>
      <c r="C130" s="19" t="s">
        <v>11</v>
      </c>
    </row>
    <row r="131" spans="1:3" ht="33" customHeight="1" x14ac:dyDescent="0.45">
      <c r="A131" s="170"/>
      <c r="B131" s="172"/>
      <c r="C131" s="20" t="s">
        <v>57</v>
      </c>
    </row>
    <row r="132" spans="1:3" x14ac:dyDescent="0.45">
      <c r="A132" s="173" t="s">
        <v>44</v>
      </c>
      <c r="B132" s="4" t="s">
        <v>39</v>
      </c>
      <c r="C132" s="75">
        <v>59216171.989971302</v>
      </c>
    </row>
    <row r="133" spans="1:3" x14ac:dyDescent="0.45">
      <c r="A133" s="176"/>
      <c r="B133" s="4" t="s">
        <v>41</v>
      </c>
      <c r="C133" s="76">
        <v>90498.898002811402</v>
      </c>
    </row>
    <row r="134" spans="1:3" x14ac:dyDescent="0.45">
      <c r="A134" s="173" t="s">
        <v>45</v>
      </c>
      <c r="B134" s="4" t="s">
        <v>39</v>
      </c>
      <c r="C134" s="76">
        <v>52836138.87183895</v>
      </c>
    </row>
    <row r="135" spans="1:3" x14ac:dyDescent="0.45">
      <c r="A135" s="174"/>
      <c r="B135" s="4" t="s">
        <v>40</v>
      </c>
      <c r="C135" s="76">
        <v>31616166.283241726</v>
      </c>
    </row>
    <row r="136" spans="1:3" x14ac:dyDescent="0.45">
      <c r="A136" s="174"/>
      <c r="B136" s="4" t="s">
        <v>41</v>
      </c>
      <c r="C136" s="76">
        <v>76884884.484805092</v>
      </c>
    </row>
    <row r="137" spans="1:3" ht="14.65" thickBot="1" x14ac:dyDescent="0.5">
      <c r="A137" s="175"/>
      <c r="B137" s="6" t="s">
        <v>42</v>
      </c>
      <c r="C137" s="76">
        <v>59134954.947130419</v>
      </c>
    </row>
    <row r="138" spans="1:3" ht="18.75" customHeight="1" thickBot="1" x14ac:dyDescent="0.5">
      <c r="A138" s="23" t="s">
        <v>7</v>
      </c>
      <c r="B138" s="24"/>
      <c r="C138" s="54">
        <f t="shared" ref="C138" si="5">SUM(C132:C137)</f>
        <v>279778815.47499031</v>
      </c>
    </row>
    <row r="139" spans="1:3" ht="5.0999999999999996" customHeight="1" x14ac:dyDescent="0.45"/>
    <row r="140" spans="1:3" ht="34.5" customHeight="1" x14ac:dyDescent="0.45">
      <c r="A140" s="164" t="s">
        <v>80</v>
      </c>
      <c r="B140" s="164"/>
      <c r="C140" s="164"/>
    </row>
    <row r="141" spans="1:3" ht="5.0999999999999996" customHeight="1" thickBot="1" x14ac:dyDescent="0.5"/>
    <row r="142" spans="1:3" ht="15" customHeight="1" x14ac:dyDescent="0.45">
      <c r="A142" s="169" t="s">
        <v>38</v>
      </c>
      <c r="B142" s="171" t="s">
        <v>43</v>
      </c>
      <c r="C142" s="19" t="s">
        <v>11</v>
      </c>
    </row>
    <row r="143" spans="1:3" ht="33" customHeight="1" x14ac:dyDescent="0.45">
      <c r="A143" s="170"/>
      <c r="B143" s="172"/>
      <c r="C143" s="20" t="s">
        <v>57</v>
      </c>
    </row>
    <row r="144" spans="1:3" x14ac:dyDescent="0.45">
      <c r="A144" s="173" t="s">
        <v>44</v>
      </c>
      <c r="B144" s="4" t="s">
        <v>39</v>
      </c>
      <c r="C144" s="75">
        <v>353681.88027193199</v>
      </c>
    </row>
    <row r="145" spans="1:3" x14ac:dyDescent="0.45">
      <c r="A145" s="176"/>
      <c r="B145" s="4" t="s">
        <v>41</v>
      </c>
      <c r="C145" s="76">
        <v>657.53903549727397</v>
      </c>
    </row>
    <row r="146" spans="1:3" x14ac:dyDescent="0.45">
      <c r="A146" s="173" t="s">
        <v>45</v>
      </c>
      <c r="B146" s="4" t="s">
        <v>39</v>
      </c>
      <c r="C146" s="76">
        <v>185595.22249525459</v>
      </c>
    </row>
    <row r="147" spans="1:3" x14ac:dyDescent="0.45">
      <c r="A147" s="174"/>
      <c r="B147" s="4" t="s">
        <v>40</v>
      </c>
      <c r="C147" s="76">
        <v>116421.74433065977</v>
      </c>
    </row>
    <row r="148" spans="1:3" x14ac:dyDescent="0.45">
      <c r="A148" s="174"/>
      <c r="B148" s="4" t="s">
        <v>41</v>
      </c>
      <c r="C148" s="76">
        <v>331220.23152276583</v>
      </c>
    </row>
    <row r="149" spans="1:3" ht="14.65" thickBot="1" x14ac:dyDescent="0.5">
      <c r="A149" s="175"/>
      <c r="B149" s="6" t="s">
        <v>42</v>
      </c>
      <c r="C149" s="76">
        <v>409195.21010670246</v>
      </c>
    </row>
    <row r="150" spans="1:3" ht="18.75" customHeight="1" thickBot="1" x14ac:dyDescent="0.5">
      <c r="A150" s="23" t="s">
        <v>7</v>
      </c>
      <c r="B150" s="24"/>
      <c r="C150" s="54">
        <f t="shared" ref="C150" si="6">SUM(C144:C149)</f>
        <v>1396771.8277628119</v>
      </c>
    </row>
    <row r="151" spans="1:3" ht="5.0999999999999996" customHeight="1" x14ac:dyDescent="0.45"/>
    <row r="152" spans="1:3" ht="60.75" customHeight="1" x14ac:dyDescent="0.45">
      <c r="A152" s="180" t="s">
        <v>213</v>
      </c>
      <c r="B152" s="181"/>
      <c r="C152" s="181"/>
    </row>
    <row r="153" spans="1:3" ht="5.0999999999999996" customHeight="1" x14ac:dyDescent="0.45"/>
    <row r="154" spans="1:3" ht="41.25" customHeight="1" x14ac:dyDescent="0.45">
      <c r="A154" s="180" t="s">
        <v>209</v>
      </c>
      <c r="B154" s="181"/>
      <c r="C154" s="181"/>
    </row>
    <row r="155" spans="1:3" ht="5.0999999999999996" customHeight="1" thickBot="1" x14ac:dyDescent="0.5"/>
    <row r="156" spans="1:3" ht="15" customHeight="1" x14ac:dyDescent="0.45">
      <c r="A156" s="169" t="s">
        <v>38</v>
      </c>
      <c r="B156" s="171" t="s">
        <v>208</v>
      </c>
      <c r="C156" s="19" t="s">
        <v>11</v>
      </c>
    </row>
    <row r="157" spans="1:3" ht="33" customHeight="1" x14ac:dyDescent="0.45">
      <c r="A157" s="170"/>
      <c r="B157" s="172"/>
      <c r="C157" s="20" t="s">
        <v>57</v>
      </c>
    </row>
    <row r="158" spans="1:3" ht="15" customHeight="1" x14ac:dyDescent="0.45">
      <c r="A158" s="21" t="s">
        <v>199</v>
      </c>
      <c r="B158" s="99" t="s">
        <v>216</v>
      </c>
      <c r="C158" s="75">
        <v>90925.39609656774</v>
      </c>
    </row>
    <row r="159" spans="1:3" x14ac:dyDescent="0.45">
      <c r="A159" s="21" t="s">
        <v>200</v>
      </c>
      <c r="B159" s="99" t="s">
        <v>217</v>
      </c>
      <c r="C159" s="76">
        <v>120246.12300634828</v>
      </c>
    </row>
    <row r="160" spans="1:3" ht="15" customHeight="1" x14ac:dyDescent="0.45">
      <c r="A160" s="21" t="s">
        <v>201</v>
      </c>
      <c r="B160" s="99" t="s">
        <v>190</v>
      </c>
      <c r="C160" s="76">
        <v>24391.314734302552</v>
      </c>
    </row>
    <row r="161" spans="1:3" x14ac:dyDescent="0.45">
      <c r="A161" s="21" t="s">
        <v>202</v>
      </c>
      <c r="B161" s="99" t="s">
        <v>191</v>
      </c>
      <c r="C161" s="76">
        <v>44598.001387583026</v>
      </c>
    </row>
    <row r="162" spans="1:3" x14ac:dyDescent="0.45">
      <c r="A162" s="21" t="s">
        <v>203</v>
      </c>
      <c r="B162" s="99" t="s">
        <v>192</v>
      </c>
      <c r="C162" s="76">
        <v>79917.513083311511</v>
      </c>
    </row>
    <row r="163" spans="1:3" ht="14.65" thickBot="1" x14ac:dyDescent="0.5">
      <c r="A163" s="21" t="s">
        <v>204</v>
      </c>
      <c r="B163" s="99" t="s">
        <v>193</v>
      </c>
      <c r="C163" s="75">
        <v>38869.848268960537</v>
      </c>
    </row>
    <row r="164" spans="1:3" ht="18.75" customHeight="1" thickBot="1" x14ac:dyDescent="0.5">
      <c r="A164" s="23" t="s">
        <v>7</v>
      </c>
      <c r="B164" s="24"/>
      <c r="C164" s="54">
        <f>SUM(C158:C163)</f>
        <v>398948.1965770736</v>
      </c>
    </row>
    <row r="165" spans="1:3" ht="5.0999999999999996" customHeight="1" x14ac:dyDescent="0.45"/>
    <row r="166" spans="1:3" ht="23.25" x14ac:dyDescent="0.45">
      <c r="A166" s="25" t="s">
        <v>207</v>
      </c>
      <c r="B166" s="13"/>
      <c r="C166" s="14"/>
    </row>
    <row r="167" spans="1:3" ht="5.0999999999999996" customHeight="1" thickBot="1" x14ac:dyDescent="0.5"/>
    <row r="168" spans="1:3" ht="15" customHeight="1" x14ac:dyDescent="0.45">
      <c r="A168" s="169" t="s">
        <v>38</v>
      </c>
      <c r="B168" s="171" t="s">
        <v>208</v>
      </c>
      <c r="C168" s="19" t="s">
        <v>11</v>
      </c>
    </row>
    <row r="169" spans="1:3" ht="33" customHeight="1" x14ac:dyDescent="0.45">
      <c r="A169" s="170"/>
      <c r="B169" s="172"/>
      <c r="C169" s="20" t="s">
        <v>57</v>
      </c>
    </row>
    <row r="170" spans="1:3" ht="15" customHeight="1" x14ac:dyDescent="0.45">
      <c r="A170" s="21" t="s">
        <v>199</v>
      </c>
      <c r="B170" s="99" t="s">
        <v>216</v>
      </c>
      <c r="C170" s="75">
        <v>5478251.4436215982</v>
      </c>
    </row>
    <row r="171" spans="1:3" x14ac:dyDescent="0.45">
      <c r="A171" s="21" t="s">
        <v>200</v>
      </c>
      <c r="B171" s="99" t="s">
        <v>217</v>
      </c>
      <c r="C171" s="76">
        <v>2065508.290480576</v>
      </c>
    </row>
    <row r="172" spans="1:3" ht="15" customHeight="1" x14ac:dyDescent="0.45">
      <c r="A172" s="21" t="s">
        <v>201</v>
      </c>
      <c r="B172" s="99" t="s">
        <v>190</v>
      </c>
      <c r="C172" s="76">
        <v>171489.67092002855</v>
      </c>
    </row>
    <row r="173" spans="1:3" x14ac:dyDescent="0.45">
      <c r="A173" s="21" t="s">
        <v>202</v>
      </c>
      <c r="B173" s="99" t="s">
        <v>191</v>
      </c>
      <c r="C173" s="76">
        <v>53249.349306019045</v>
      </c>
    </row>
    <row r="174" spans="1:3" x14ac:dyDescent="0.45">
      <c r="A174" s="21" t="s">
        <v>203</v>
      </c>
      <c r="B174" s="99" t="s">
        <v>192</v>
      </c>
      <c r="C174" s="76">
        <v>17768.625261395071</v>
      </c>
    </row>
    <row r="175" spans="1:3" ht="14.65" thickBot="1" x14ac:dyDescent="0.5">
      <c r="A175" s="21" t="s">
        <v>204</v>
      </c>
      <c r="B175" s="99" t="s">
        <v>193</v>
      </c>
      <c r="C175" s="75">
        <v>2515.7118769204103</v>
      </c>
    </row>
    <row r="176" spans="1:3" ht="18.75" customHeight="1" thickBot="1" x14ac:dyDescent="0.5">
      <c r="A176" s="23" t="s">
        <v>7</v>
      </c>
      <c r="B176" s="24"/>
      <c r="C176" s="54">
        <f>SUM(C170:C175)</f>
        <v>7788783.0914665377</v>
      </c>
    </row>
    <row r="177" spans="1:3" ht="5.0999999999999996" customHeight="1" x14ac:dyDescent="0.45"/>
    <row r="178" spans="1:3" ht="27.75" customHeight="1" x14ac:dyDescent="0.45">
      <c r="A178" s="68" t="s">
        <v>187</v>
      </c>
      <c r="B178" s="13"/>
      <c r="C178" s="14"/>
    </row>
    <row r="179" spans="1:3" ht="5.0999999999999996" customHeight="1" x14ac:dyDescent="0.45"/>
    <row r="180" spans="1:3" ht="23.25" x14ac:dyDescent="0.45">
      <c r="A180" s="25" t="s">
        <v>188</v>
      </c>
      <c r="B180" s="13"/>
      <c r="C180" s="14"/>
    </row>
    <row r="181" spans="1:3" ht="5.0999999999999996" customHeight="1" thickBot="1" x14ac:dyDescent="0.5"/>
    <row r="182" spans="1:3" x14ac:dyDescent="0.45">
      <c r="A182" s="165"/>
      <c r="B182" s="167"/>
      <c r="C182" s="19" t="s">
        <v>11</v>
      </c>
    </row>
    <row r="183" spans="1:3" ht="33" customHeight="1" x14ac:dyDescent="0.45">
      <c r="A183" s="185"/>
      <c r="B183" s="177"/>
      <c r="C183" s="112" t="s">
        <v>57</v>
      </c>
    </row>
    <row r="184" spans="1:3" ht="15" customHeight="1" x14ac:dyDescent="0.45">
      <c r="A184" s="119" t="s">
        <v>48</v>
      </c>
      <c r="B184" s="120" t="s">
        <v>49</v>
      </c>
      <c r="C184" s="121">
        <v>0.5</v>
      </c>
    </row>
    <row r="185" spans="1:3" ht="14.65" thickBot="1" x14ac:dyDescent="0.5">
      <c r="A185" s="37" t="s">
        <v>50</v>
      </c>
      <c r="B185" s="8" t="s">
        <v>51</v>
      </c>
      <c r="C185" s="81">
        <f t="shared" ref="C185" si="7">1-C184</f>
        <v>0.5</v>
      </c>
    </row>
    <row r="186" spans="1:3" ht="18.75" customHeight="1" thickBot="1" x14ac:dyDescent="0.5">
      <c r="A186" s="23" t="s">
        <v>7</v>
      </c>
      <c r="B186" s="24"/>
      <c r="C186" s="82">
        <f t="shared" ref="C186" si="8">SUM(C184:C185)</f>
        <v>1</v>
      </c>
    </row>
    <row r="187" spans="1:3" ht="5.0999999999999996" customHeight="1" x14ac:dyDescent="0.45"/>
    <row r="188" spans="1:3" ht="23.25" x14ac:dyDescent="0.45">
      <c r="A188" s="25" t="s">
        <v>261</v>
      </c>
      <c r="B188" s="13"/>
      <c r="C188" s="14"/>
    </row>
    <row r="189" spans="1:3" ht="5.0999999999999996" customHeight="1" thickBot="1" x14ac:dyDescent="0.5"/>
    <row r="190" spans="1:3" x14ac:dyDescent="0.45">
      <c r="A190" s="169"/>
      <c r="B190" s="171" t="s">
        <v>56</v>
      </c>
      <c r="C190" s="19" t="s">
        <v>11</v>
      </c>
    </row>
    <row r="191" spans="1:3" ht="33" customHeight="1" x14ac:dyDescent="0.45">
      <c r="A191" s="178"/>
      <c r="B191" s="179"/>
      <c r="C191" s="112" t="s">
        <v>57</v>
      </c>
    </row>
    <row r="192" spans="1:3" ht="15" customHeight="1" x14ac:dyDescent="0.45">
      <c r="A192" s="182" t="s">
        <v>140</v>
      </c>
      <c r="B192" s="122" t="s">
        <v>52</v>
      </c>
      <c r="C192" s="123">
        <v>55</v>
      </c>
    </row>
    <row r="193" spans="1:3" x14ac:dyDescent="0.45">
      <c r="A193" s="182"/>
      <c r="B193" s="11" t="s">
        <v>53</v>
      </c>
      <c r="C193" s="84">
        <v>25</v>
      </c>
    </row>
    <row r="194" spans="1:3" ht="18.75" customHeight="1" x14ac:dyDescent="0.45">
      <c r="A194" s="38" t="s">
        <v>7</v>
      </c>
      <c r="B194" s="26"/>
      <c r="C194" s="85">
        <f t="shared" ref="C194" si="9">SUM(C192:C193)</f>
        <v>80</v>
      </c>
    </row>
    <row r="195" spans="1:3" ht="15" customHeight="1" x14ac:dyDescent="0.45">
      <c r="A195" s="183" t="s">
        <v>141</v>
      </c>
      <c r="B195" s="10" t="s">
        <v>52</v>
      </c>
      <c r="C195" s="86">
        <v>134</v>
      </c>
    </row>
    <row r="196" spans="1:3" x14ac:dyDescent="0.45">
      <c r="A196" s="182"/>
      <c r="B196" s="11" t="s">
        <v>53</v>
      </c>
      <c r="C196" s="84">
        <v>10</v>
      </c>
    </row>
    <row r="197" spans="1:3" ht="18.75" customHeight="1" thickBot="1" x14ac:dyDescent="0.5">
      <c r="A197" s="39" t="s">
        <v>7</v>
      </c>
      <c r="B197" s="40"/>
      <c r="C197" s="87">
        <f t="shared" ref="C197" si="10">SUM(C195:C196)</f>
        <v>144</v>
      </c>
    </row>
    <row r="198" spans="1:3" ht="5.0999999999999996" customHeight="1" x14ac:dyDescent="0.45"/>
    <row r="199" spans="1:3" ht="23.25" x14ac:dyDescent="0.45">
      <c r="A199" s="25" t="s">
        <v>262</v>
      </c>
      <c r="B199" s="13"/>
      <c r="C199" s="14"/>
    </row>
    <row r="200" spans="1:3" ht="5.0999999999999996" customHeight="1" thickBot="1" x14ac:dyDescent="0.5"/>
    <row r="201" spans="1:3" x14ac:dyDescent="0.45">
      <c r="A201" s="169"/>
      <c r="B201" s="171" t="s">
        <v>56</v>
      </c>
      <c r="C201" s="19" t="s">
        <v>11</v>
      </c>
    </row>
    <row r="202" spans="1:3" ht="33" customHeight="1" x14ac:dyDescent="0.45">
      <c r="A202" s="170"/>
      <c r="B202" s="172"/>
      <c r="C202" s="20" t="s">
        <v>57</v>
      </c>
    </row>
    <row r="203" spans="1:3" ht="15" customHeight="1" x14ac:dyDescent="0.45">
      <c r="A203" s="184" t="s">
        <v>140</v>
      </c>
      <c r="B203" s="9" t="s">
        <v>54</v>
      </c>
      <c r="C203" s="83">
        <v>60</v>
      </c>
    </row>
    <row r="204" spans="1:3" x14ac:dyDescent="0.45">
      <c r="A204" s="182"/>
      <c r="B204" s="11" t="s">
        <v>55</v>
      </c>
      <c r="C204" s="84">
        <v>165</v>
      </c>
    </row>
    <row r="205" spans="1:3" ht="18.75" customHeight="1" x14ac:dyDescent="0.45">
      <c r="A205" s="38" t="s">
        <v>7</v>
      </c>
      <c r="B205" s="26"/>
      <c r="C205" s="85">
        <f t="shared" ref="C205" si="11">SUM(C203:C204)</f>
        <v>225</v>
      </c>
    </row>
    <row r="206" spans="1:3" ht="15" customHeight="1" x14ac:dyDescent="0.45">
      <c r="A206" s="183" t="s">
        <v>141</v>
      </c>
      <c r="B206" s="10" t="s">
        <v>54</v>
      </c>
      <c r="C206" s="83">
        <v>100</v>
      </c>
    </row>
    <row r="207" spans="1:3" x14ac:dyDescent="0.45">
      <c r="A207" s="182"/>
      <c r="B207" s="11" t="s">
        <v>55</v>
      </c>
      <c r="C207" s="84">
        <v>165</v>
      </c>
    </row>
    <row r="208" spans="1:3" ht="18.75" customHeight="1" thickBot="1" x14ac:dyDescent="0.5">
      <c r="A208" s="39" t="s">
        <v>7</v>
      </c>
      <c r="B208" s="40"/>
      <c r="C208" s="87">
        <f t="shared" ref="C208" si="12">SUM(C206:C207)</f>
        <v>265</v>
      </c>
    </row>
    <row r="209" spans="1:3" ht="5.0999999999999996" customHeight="1" x14ac:dyDescent="0.45"/>
    <row r="210" spans="1:3" ht="38.65" customHeight="1" x14ac:dyDescent="0.45">
      <c r="A210" s="164" t="s">
        <v>189</v>
      </c>
      <c r="B210" s="164"/>
      <c r="C210" s="164"/>
    </row>
    <row r="211" spans="1:3" ht="5.0999999999999996" customHeight="1" thickBot="1" x14ac:dyDescent="0.5"/>
    <row r="212" spans="1:3" x14ac:dyDescent="0.45">
      <c r="A212" s="165"/>
      <c r="B212" s="167"/>
      <c r="C212" s="19" t="s">
        <v>11</v>
      </c>
    </row>
    <row r="213" spans="1:3" ht="33" customHeight="1" x14ac:dyDescent="0.45">
      <c r="A213" s="166"/>
      <c r="B213" s="168"/>
      <c r="C213" s="20" t="s">
        <v>57</v>
      </c>
    </row>
    <row r="214" spans="1:3" ht="15" customHeight="1" x14ac:dyDescent="0.45">
      <c r="A214" s="96" t="s">
        <v>140</v>
      </c>
      <c r="B214" s="9"/>
      <c r="C214" s="63">
        <v>1</v>
      </c>
    </row>
    <row r="215" spans="1:3" ht="15" customHeight="1" thickBot="1" x14ac:dyDescent="0.5">
      <c r="A215" s="97" t="s">
        <v>141</v>
      </c>
      <c r="B215" s="62"/>
      <c r="C215" s="64">
        <v>1</v>
      </c>
    </row>
    <row r="216" spans="1:3" ht="5.0999999999999996" customHeight="1" x14ac:dyDescent="0.45"/>
    <row r="217" spans="1:3" ht="36" customHeight="1" x14ac:dyDescent="0.45">
      <c r="A217" s="164" t="s">
        <v>215</v>
      </c>
      <c r="B217" s="164"/>
      <c r="C217" s="164"/>
    </row>
    <row r="218" spans="1:3" ht="5.0999999999999996" customHeight="1" thickBot="1" x14ac:dyDescent="0.5"/>
    <row r="219" spans="1:3" x14ac:dyDescent="0.45">
      <c r="A219" s="165"/>
      <c r="B219" s="167"/>
      <c r="C219" s="19" t="s">
        <v>11</v>
      </c>
    </row>
    <row r="220" spans="1:3" ht="33" customHeight="1" x14ac:dyDescent="0.45">
      <c r="A220" s="166"/>
      <c r="B220" s="168"/>
      <c r="C220" s="20" t="s">
        <v>57</v>
      </c>
    </row>
    <row r="221" spans="1:3" ht="15" customHeight="1" thickBot="1" x14ac:dyDescent="0.5">
      <c r="A221" s="107" t="s">
        <v>140</v>
      </c>
      <c r="B221" s="108"/>
      <c r="C221" s="81">
        <v>0.13900000000000001</v>
      </c>
    </row>
    <row r="222" spans="1:3" ht="5.0999999999999996" customHeight="1" x14ac:dyDescent="0.45"/>
    <row r="223" spans="1:3" ht="55.15" customHeight="1" x14ac:dyDescent="0.45">
      <c r="A223" s="164" t="s">
        <v>266</v>
      </c>
      <c r="B223" s="164"/>
      <c r="C223" s="164"/>
    </row>
    <row r="224" spans="1:3" ht="5.0999999999999996" customHeight="1" thickBot="1" x14ac:dyDescent="0.5"/>
    <row r="225" spans="1:3" x14ac:dyDescent="0.45">
      <c r="A225" s="165"/>
      <c r="B225" s="167"/>
      <c r="C225" s="19" t="s">
        <v>11</v>
      </c>
    </row>
    <row r="226" spans="1:3" ht="33" customHeight="1" x14ac:dyDescent="0.45">
      <c r="A226" s="166"/>
      <c r="B226" s="168"/>
      <c r="C226" s="20" t="s">
        <v>57</v>
      </c>
    </row>
    <row r="227" spans="1:3" ht="15" customHeight="1" thickBot="1" x14ac:dyDescent="0.5">
      <c r="A227" s="107" t="s">
        <v>140</v>
      </c>
      <c r="B227" s="108"/>
      <c r="C227" s="81">
        <v>1</v>
      </c>
    </row>
  </sheetData>
  <mergeCells count="45">
    <mergeCell ref="A55:C55"/>
    <mergeCell ref="A105:C105"/>
    <mergeCell ref="A140:C140"/>
    <mergeCell ref="A223:C223"/>
    <mergeCell ref="A225:A226"/>
    <mergeCell ref="B225:B226"/>
    <mergeCell ref="A212:A213"/>
    <mergeCell ref="B212:B213"/>
    <mergeCell ref="A192:A193"/>
    <mergeCell ref="A195:A196"/>
    <mergeCell ref="A206:A207"/>
    <mergeCell ref="A203:A204"/>
    <mergeCell ref="B201:B202"/>
    <mergeCell ref="A201:A202"/>
    <mergeCell ref="A210:C210"/>
    <mergeCell ref="A182:A183"/>
    <mergeCell ref="B182:B183"/>
    <mergeCell ref="A190:A191"/>
    <mergeCell ref="B190:B191"/>
    <mergeCell ref="A57:A58"/>
    <mergeCell ref="B57:B58"/>
    <mergeCell ref="A86:A87"/>
    <mergeCell ref="B86:B87"/>
    <mergeCell ref="A152:C152"/>
    <mergeCell ref="A156:A157"/>
    <mergeCell ref="B156:B157"/>
    <mergeCell ref="A168:A169"/>
    <mergeCell ref="B168:B169"/>
    <mergeCell ref="A154:C154"/>
    <mergeCell ref="A217:C217"/>
    <mergeCell ref="A219:A220"/>
    <mergeCell ref="B219:B220"/>
    <mergeCell ref="A10:B11"/>
    <mergeCell ref="A30:A31"/>
    <mergeCell ref="B30:B31"/>
    <mergeCell ref="A146:A149"/>
    <mergeCell ref="A107:A108"/>
    <mergeCell ref="B107:B108"/>
    <mergeCell ref="A130:A131"/>
    <mergeCell ref="B130:B131"/>
    <mergeCell ref="A132:A133"/>
    <mergeCell ref="A134:A137"/>
    <mergeCell ref="A142:A143"/>
    <mergeCell ref="B142:B143"/>
    <mergeCell ref="A144:A145"/>
  </mergeCells>
  <pageMargins left="0.23622047244094491" right="0.23622047244094491" top="0.74803149606299213" bottom="0.74803149606299213" header="0.31496062992125984" footer="0.31496062992125984"/>
  <pageSetup paperSize="9" scale="89" fitToHeight="0" orientation="landscape" verticalDpi="1200" r:id="rId1"/>
  <headerFooter>
    <oddFooter>&amp;L&amp;D&amp;C_x000D_&amp;1#&amp;"Calibri"&amp;10&amp;K000000 PÚBLICA&amp;RPágina &amp;P de &amp;N</oddFooter>
  </headerFooter>
  <rowBreaks count="4" manualBreakCount="4">
    <brk id="25" max="16383" man="1"/>
    <brk id="81" max="16383" man="1"/>
    <brk id="125" max="16383" man="1"/>
    <brk id="17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H279"/>
  <sheetViews>
    <sheetView showGridLines="0" zoomScaleNormal="100" workbookViewId="0"/>
  </sheetViews>
  <sheetFormatPr baseColWidth="10" defaultColWidth="11.3984375" defaultRowHeight="14.25" x14ac:dyDescent="0.45"/>
  <cols>
    <col min="1" max="1" width="26.265625" style="1" customWidth="1"/>
    <col min="2" max="2" width="31.73046875" style="1" customWidth="1"/>
    <col min="3" max="6" width="14.59765625" style="1" bestFit="1" customWidth="1"/>
    <col min="7" max="7" width="14.59765625" style="1" customWidth="1"/>
    <col min="8" max="8" width="14.59765625" style="1" bestFit="1" customWidth="1"/>
    <col min="9" max="16384" width="11.3984375" style="1"/>
  </cols>
  <sheetData>
    <row r="1" spans="1:8" ht="5.0999999999999996" customHeight="1" x14ac:dyDescent="0.45">
      <c r="A1" s="12"/>
      <c r="B1" s="12"/>
      <c r="C1" s="12"/>
      <c r="D1" s="12"/>
      <c r="E1" s="12"/>
      <c r="F1" s="12"/>
      <c r="G1" s="12"/>
      <c r="H1" s="12"/>
    </row>
    <row r="2" spans="1:8" x14ac:dyDescent="0.45">
      <c r="A2" s="12"/>
      <c r="B2" s="12"/>
      <c r="C2" s="12"/>
      <c r="D2" s="12"/>
      <c r="E2" s="12"/>
      <c r="F2" s="12"/>
      <c r="G2" s="12"/>
      <c r="H2" s="12"/>
    </row>
    <row r="3" spans="1:8" x14ac:dyDescent="0.45">
      <c r="A3" s="12"/>
      <c r="B3" s="12"/>
      <c r="C3" s="12"/>
      <c r="D3" s="12"/>
      <c r="E3" s="12"/>
      <c r="F3" s="12"/>
      <c r="G3" s="12"/>
      <c r="H3" s="12"/>
    </row>
    <row r="4" spans="1:8" x14ac:dyDescent="0.45">
      <c r="A4" s="12"/>
      <c r="B4" s="12"/>
      <c r="C4" s="12"/>
      <c r="D4" s="12"/>
      <c r="E4" s="12"/>
      <c r="F4" s="12"/>
      <c r="G4" s="12"/>
      <c r="H4" s="12"/>
    </row>
    <row r="5" spans="1:8" ht="5.0999999999999996" customHeight="1" thickBot="1" x14ac:dyDescent="0.5">
      <c r="A5" s="12"/>
      <c r="B5" s="12"/>
      <c r="C5" s="12"/>
      <c r="D5" s="12"/>
      <c r="E5" s="12"/>
      <c r="F5" s="12"/>
      <c r="G5" s="12"/>
      <c r="H5" s="12"/>
    </row>
    <row r="6" spans="1:8" ht="51.75" customHeight="1" thickBot="1" x14ac:dyDescent="0.5">
      <c r="A6" s="27" t="s">
        <v>136</v>
      </c>
      <c r="B6" s="28"/>
      <c r="C6" s="29"/>
      <c r="D6" s="29"/>
      <c r="E6" s="29"/>
      <c r="F6" s="29"/>
      <c r="G6" s="29"/>
      <c r="H6" s="30"/>
    </row>
    <row r="7" spans="1:8" ht="5.0999999999999996" customHeight="1" x14ac:dyDescent="0.45"/>
    <row r="8" spans="1:8" ht="50.25" customHeight="1" x14ac:dyDescent="0.45">
      <c r="A8" s="180" t="s">
        <v>137</v>
      </c>
      <c r="B8" s="180"/>
      <c r="C8" s="180"/>
      <c r="D8" s="180"/>
      <c r="E8" s="180"/>
      <c r="F8" s="180"/>
      <c r="G8" s="180"/>
      <c r="H8" s="180"/>
    </row>
    <row r="9" spans="1:8" ht="5.0999999999999996" customHeight="1" thickBot="1" x14ac:dyDescent="0.5"/>
    <row r="10" spans="1:8" ht="30" customHeight="1" x14ac:dyDescent="0.45">
      <c r="A10" s="169" t="s">
        <v>36</v>
      </c>
      <c r="B10" s="171" t="s">
        <v>160</v>
      </c>
      <c r="C10" s="17" t="s">
        <v>177</v>
      </c>
      <c r="D10" s="17"/>
      <c r="E10" s="18" t="s">
        <v>45</v>
      </c>
      <c r="F10" s="18"/>
      <c r="G10" s="18"/>
      <c r="H10" s="19"/>
    </row>
    <row r="11" spans="1:8" ht="33" customHeight="1" x14ac:dyDescent="0.45">
      <c r="A11" s="170"/>
      <c r="B11" s="172"/>
      <c r="C11" s="15" t="s">
        <v>39</v>
      </c>
      <c r="D11" s="16" t="s">
        <v>41</v>
      </c>
      <c r="E11" s="16" t="s">
        <v>39</v>
      </c>
      <c r="F11" s="16" t="s">
        <v>40</v>
      </c>
      <c r="G11" s="16" t="s">
        <v>41</v>
      </c>
      <c r="H11" s="20" t="s">
        <v>42</v>
      </c>
    </row>
    <row r="12" spans="1:8" ht="15" customHeight="1" x14ac:dyDescent="0.45">
      <c r="A12" s="36" t="s">
        <v>268</v>
      </c>
      <c r="B12" s="4" t="s">
        <v>59</v>
      </c>
      <c r="C12" s="44">
        <v>2.6363647188694054E-2</v>
      </c>
      <c r="D12" s="44">
        <v>0</v>
      </c>
      <c r="E12" s="44">
        <v>0</v>
      </c>
      <c r="F12" s="44">
        <v>8.8158358591318875E-2</v>
      </c>
      <c r="G12" s="44">
        <v>3.4571263405090076E-5</v>
      </c>
      <c r="H12" s="88">
        <v>4.3000097055161737E-3</v>
      </c>
    </row>
    <row r="13" spans="1:8" ht="15" customHeight="1" x14ac:dyDescent="0.45">
      <c r="A13" s="36" t="s">
        <v>269</v>
      </c>
      <c r="B13" s="4" t="s">
        <v>59</v>
      </c>
      <c r="C13" s="44">
        <v>3.387267281183149E-2</v>
      </c>
      <c r="D13" s="45">
        <v>0</v>
      </c>
      <c r="E13" s="45">
        <v>0</v>
      </c>
      <c r="F13" s="45">
        <v>0</v>
      </c>
      <c r="G13" s="45">
        <v>0</v>
      </c>
      <c r="H13" s="89">
        <v>1.3227456829096915E-4</v>
      </c>
    </row>
    <row r="14" spans="1:8" ht="15" customHeight="1" x14ac:dyDescent="0.45">
      <c r="A14" s="36" t="s">
        <v>270</v>
      </c>
      <c r="B14" s="4" t="s">
        <v>59</v>
      </c>
      <c r="C14" s="44">
        <v>0</v>
      </c>
      <c r="D14" s="45">
        <v>0</v>
      </c>
      <c r="E14" s="45">
        <v>3.5233241365793572E-3</v>
      </c>
      <c r="F14" s="45">
        <v>4.5983301981938961E-4</v>
      </c>
      <c r="G14" s="45">
        <v>3.9706023315481416E-4</v>
      </c>
      <c r="H14" s="89">
        <v>6.5031684391777156E-4</v>
      </c>
    </row>
    <row r="15" spans="1:8" ht="15" customHeight="1" x14ac:dyDescent="0.45">
      <c r="A15" s="36" t="s">
        <v>271</v>
      </c>
      <c r="B15" s="4" t="s">
        <v>59</v>
      </c>
      <c r="C15" s="44">
        <v>0</v>
      </c>
      <c r="D15" s="45">
        <v>0</v>
      </c>
      <c r="E15" s="45">
        <v>0</v>
      </c>
      <c r="F15" s="45">
        <v>0</v>
      </c>
      <c r="G15" s="45">
        <v>1.5090583519998012E-4</v>
      </c>
      <c r="H15" s="89">
        <v>6.8737598998977337E-4</v>
      </c>
    </row>
    <row r="16" spans="1:8" ht="15" customHeight="1" x14ac:dyDescent="0.45">
      <c r="A16" s="36" t="s">
        <v>272</v>
      </c>
      <c r="B16" s="4" t="s">
        <v>59</v>
      </c>
      <c r="C16" s="44">
        <v>0</v>
      </c>
      <c r="D16" s="45">
        <v>0</v>
      </c>
      <c r="E16" s="45">
        <v>0</v>
      </c>
      <c r="F16" s="45">
        <v>0.20316734078518336</v>
      </c>
      <c r="G16" s="45">
        <v>4.8883877952426262E-3</v>
      </c>
      <c r="H16" s="89">
        <v>6.2571705774980054E-3</v>
      </c>
    </row>
    <row r="17" spans="1:8" ht="15" customHeight="1" x14ac:dyDescent="0.45">
      <c r="A17" s="36" t="s">
        <v>273</v>
      </c>
      <c r="B17" s="4" t="s">
        <v>59</v>
      </c>
      <c r="C17" s="44">
        <v>1.5576555244461441E-2</v>
      </c>
      <c r="D17" s="45">
        <v>0</v>
      </c>
      <c r="E17" s="45">
        <v>7.7720385365721116E-3</v>
      </c>
      <c r="F17" s="45">
        <v>0.12145165328434507</v>
      </c>
      <c r="G17" s="45">
        <v>2.9222353225313723E-3</v>
      </c>
      <c r="H17" s="89">
        <v>3.7404816570533891E-3</v>
      </c>
    </row>
    <row r="18" spans="1:8" ht="15" customHeight="1" x14ac:dyDescent="0.45">
      <c r="A18" s="36" t="s">
        <v>274</v>
      </c>
      <c r="B18" s="4" t="s">
        <v>59</v>
      </c>
      <c r="C18" s="44">
        <v>0</v>
      </c>
      <c r="D18" s="45">
        <v>0</v>
      </c>
      <c r="E18" s="45">
        <v>0</v>
      </c>
      <c r="F18" s="45">
        <v>1.3313836685672922E-3</v>
      </c>
      <c r="G18" s="45">
        <v>3.2034280958036464E-5</v>
      </c>
      <c r="H18" s="89">
        <v>4.1004103740910714E-5</v>
      </c>
    </row>
    <row r="19" spans="1:8" ht="15" customHeight="1" x14ac:dyDescent="0.45">
      <c r="A19" s="36" t="s">
        <v>275</v>
      </c>
      <c r="B19" s="4" t="s">
        <v>59</v>
      </c>
      <c r="C19" s="44">
        <v>1.4559931027689064E-2</v>
      </c>
      <c r="D19" s="45">
        <v>0</v>
      </c>
      <c r="E19" s="45">
        <v>0</v>
      </c>
      <c r="F19" s="45">
        <v>3.8663250479706493E-2</v>
      </c>
      <c r="G19" s="45">
        <v>9.3027236089703914E-4</v>
      </c>
      <c r="H19" s="89">
        <v>1.1907551302147977E-3</v>
      </c>
    </row>
    <row r="20" spans="1:8" ht="15" customHeight="1" x14ac:dyDescent="0.45">
      <c r="A20" s="36" t="s">
        <v>276</v>
      </c>
      <c r="B20" s="4" t="s">
        <v>59</v>
      </c>
      <c r="C20" s="44">
        <v>0</v>
      </c>
      <c r="D20" s="45">
        <v>0</v>
      </c>
      <c r="E20" s="45">
        <v>0</v>
      </c>
      <c r="F20" s="45">
        <v>4.0296850414247541E-5</v>
      </c>
      <c r="G20" s="45">
        <v>9.6957823531296314E-7</v>
      </c>
      <c r="H20" s="89">
        <v>1.2410669244545064E-6</v>
      </c>
    </row>
    <row r="21" spans="1:8" ht="15" customHeight="1" x14ac:dyDescent="0.45">
      <c r="A21" s="36" t="s">
        <v>277</v>
      </c>
      <c r="B21" s="4" t="s">
        <v>59</v>
      </c>
      <c r="C21" s="44">
        <v>0</v>
      </c>
      <c r="D21" s="45">
        <v>0</v>
      </c>
      <c r="E21" s="45">
        <v>0</v>
      </c>
      <c r="F21" s="45">
        <v>0</v>
      </c>
      <c r="G21" s="45">
        <v>0</v>
      </c>
      <c r="H21" s="89">
        <v>2.1954843663893429E-5</v>
      </c>
    </row>
    <row r="22" spans="1:8" ht="15" customHeight="1" x14ac:dyDescent="0.45">
      <c r="A22" s="36" t="s">
        <v>277</v>
      </c>
      <c r="B22" s="4" t="s">
        <v>59</v>
      </c>
      <c r="C22" s="44">
        <v>0</v>
      </c>
      <c r="D22" s="45">
        <v>0</v>
      </c>
      <c r="E22" s="45">
        <v>0</v>
      </c>
      <c r="F22" s="45">
        <v>0</v>
      </c>
      <c r="G22" s="45">
        <v>9.5275307138529153E-3</v>
      </c>
      <c r="H22" s="89">
        <v>1.3872708085860728E-3</v>
      </c>
    </row>
    <row r="23" spans="1:8" ht="15" customHeight="1" x14ac:dyDescent="0.45">
      <c r="A23" s="36" t="s">
        <v>278</v>
      </c>
      <c r="B23" s="4" t="s">
        <v>59</v>
      </c>
      <c r="C23" s="44">
        <v>0</v>
      </c>
      <c r="D23" s="45">
        <v>0</v>
      </c>
      <c r="E23" s="45">
        <v>0</v>
      </c>
      <c r="F23" s="45">
        <v>0</v>
      </c>
      <c r="G23" s="45">
        <v>8.8276301728601079E-4</v>
      </c>
      <c r="H23" s="89">
        <v>6.5857878032440096E-4</v>
      </c>
    </row>
    <row r="24" spans="1:8" ht="15" customHeight="1" x14ac:dyDescent="0.45">
      <c r="A24" s="36" t="s">
        <v>279</v>
      </c>
      <c r="B24" s="4" t="s">
        <v>59</v>
      </c>
      <c r="C24" s="44">
        <v>0</v>
      </c>
      <c r="D24" s="45">
        <v>0</v>
      </c>
      <c r="E24" s="45">
        <v>0</v>
      </c>
      <c r="F24" s="45">
        <v>0</v>
      </c>
      <c r="G24" s="45">
        <v>1.3066220598836848E-2</v>
      </c>
      <c r="H24" s="89">
        <v>6.7021346950194764E-4</v>
      </c>
    </row>
    <row r="25" spans="1:8" ht="15" customHeight="1" x14ac:dyDescent="0.45">
      <c r="A25" s="36" t="s">
        <v>280</v>
      </c>
      <c r="B25" s="4" t="s">
        <v>59</v>
      </c>
      <c r="C25" s="44">
        <v>0</v>
      </c>
      <c r="D25" s="45">
        <v>0</v>
      </c>
      <c r="E25" s="45">
        <v>0</v>
      </c>
      <c r="F25" s="45">
        <v>0</v>
      </c>
      <c r="G25" s="45">
        <v>2.9267835323421188E-3</v>
      </c>
      <c r="H25" s="89">
        <v>1.4976460918342656E-4</v>
      </c>
    </row>
    <row r="26" spans="1:8" ht="15" customHeight="1" x14ac:dyDescent="0.45">
      <c r="A26" s="36" t="s">
        <v>281</v>
      </c>
      <c r="B26" s="4" t="s">
        <v>59</v>
      </c>
      <c r="C26" s="44">
        <v>0</v>
      </c>
      <c r="D26" s="45">
        <v>0</v>
      </c>
      <c r="E26" s="45">
        <v>1.8467260202659098E-3</v>
      </c>
      <c r="F26" s="45">
        <v>0</v>
      </c>
      <c r="G26" s="45">
        <v>2.6166505455185708E-2</v>
      </c>
      <c r="H26" s="89">
        <v>9.1415213714890432E-4</v>
      </c>
    </row>
    <row r="27" spans="1:8" ht="15" customHeight="1" x14ac:dyDescent="0.45">
      <c r="A27" s="36" t="s">
        <v>282</v>
      </c>
      <c r="B27" s="4" t="s">
        <v>59</v>
      </c>
      <c r="C27" s="44">
        <v>0</v>
      </c>
      <c r="D27" s="45">
        <v>0</v>
      </c>
      <c r="E27" s="45">
        <v>1.1451605771669357E-3</v>
      </c>
      <c r="F27" s="45">
        <v>0</v>
      </c>
      <c r="G27" s="45">
        <v>1.6225931816993406E-2</v>
      </c>
      <c r="H27" s="89">
        <v>5.6686859745718604E-4</v>
      </c>
    </row>
    <row r="28" spans="1:8" ht="15" customHeight="1" x14ac:dyDescent="0.45">
      <c r="A28" s="36" t="s">
        <v>283</v>
      </c>
      <c r="B28" s="4" t="s">
        <v>59</v>
      </c>
      <c r="C28" s="44">
        <v>0</v>
      </c>
      <c r="D28" s="45">
        <v>0</v>
      </c>
      <c r="E28" s="45">
        <v>1.622955138721287E-3</v>
      </c>
      <c r="F28" s="45">
        <v>0</v>
      </c>
      <c r="G28" s="45">
        <v>2.5959222452484845E-2</v>
      </c>
      <c r="H28" s="89">
        <v>8.212145677773564E-4</v>
      </c>
    </row>
    <row r="29" spans="1:8" ht="15" customHeight="1" x14ac:dyDescent="0.45">
      <c r="A29" s="36" t="s">
        <v>284</v>
      </c>
      <c r="B29" s="4" t="s">
        <v>59</v>
      </c>
      <c r="C29" s="44">
        <v>3.3527019128112144E-2</v>
      </c>
      <c r="D29" s="45">
        <v>0</v>
      </c>
      <c r="E29" s="45">
        <v>2.6806420651736149E-2</v>
      </c>
      <c r="F29" s="45">
        <v>0</v>
      </c>
      <c r="G29" s="45">
        <v>4.5166443022295083E-2</v>
      </c>
      <c r="H29" s="89">
        <v>1.5779333043519791E-3</v>
      </c>
    </row>
    <row r="30" spans="1:8" ht="15" customHeight="1" x14ac:dyDescent="0.45">
      <c r="A30" s="36" t="s">
        <v>285</v>
      </c>
      <c r="B30" s="4" t="s">
        <v>59</v>
      </c>
      <c r="C30" s="44">
        <v>0</v>
      </c>
      <c r="D30" s="45">
        <v>0</v>
      </c>
      <c r="E30" s="45">
        <v>4.3033243960027086E-4</v>
      </c>
      <c r="F30" s="45">
        <v>0</v>
      </c>
      <c r="G30" s="45">
        <v>6.0974373051409618E-3</v>
      </c>
      <c r="H30" s="89">
        <v>2.4228615303813404E-4</v>
      </c>
    </row>
    <row r="31" spans="1:8" ht="15" customHeight="1" x14ac:dyDescent="0.45">
      <c r="A31" s="36" t="s">
        <v>286</v>
      </c>
      <c r="B31" s="4" t="s">
        <v>59</v>
      </c>
      <c r="C31" s="44">
        <v>0</v>
      </c>
      <c r="D31" s="45">
        <v>0</v>
      </c>
      <c r="E31" s="45">
        <v>1.4789889683560682E-4</v>
      </c>
      <c r="F31" s="45">
        <v>0</v>
      </c>
      <c r="G31" s="45">
        <v>2.095599048475861E-3</v>
      </c>
      <c r="H31" s="89">
        <v>7.3211776484725965E-5</v>
      </c>
    </row>
    <row r="32" spans="1:8" ht="15" customHeight="1" x14ac:dyDescent="0.45">
      <c r="A32" s="36" t="s">
        <v>286</v>
      </c>
      <c r="B32" s="4" t="s">
        <v>59</v>
      </c>
      <c r="C32" s="44">
        <v>0</v>
      </c>
      <c r="D32" s="45">
        <v>0</v>
      </c>
      <c r="E32" s="45">
        <v>1.1781221257077069E-2</v>
      </c>
      <c r="F32" s="45">
        <v>2.2950300935191851E-2</v>
      </c>
      <c r="G32" s="45">
        <v>1.6947959815414113E-3</v>
      </c>
      <c r="H32" s="89">
        <v>1.1504646129227818E-4</v>
      </c>
    </row>
    <row r="33" spans="1:8" ht="15" customHeight="1" x14ac:dyDescent="0.45">
      <c r="A33" s="36" t="s">
        <v>287</v>
      </c>
      <c r="B33" s="4" t="s">
        <v>59</v>
      </c>
      <c r="C33" s="44">
        <v>0</v>
      </c>
      <c r="D33" s="45">
        <v>0</v>
      </c>
      <c r="E33" s="45">
        <v>8.1797862256566965E-6</v>
      </c>
      <c r="F33" s="45">
        <v>0</v>
      </c>
      <c r="G33" s="45">
        <v>1.9369986776238827E-3</v>
      </c>
      <c r="H33" s="89">
        <v>2.2096063303430507E-4</v>
      </c>
    </row>
    <row r="34" spans="1:8" ht="15" customHeight="1" x14ac:dyDescent="0.45">
      <c r="A34" s="36" t="s">
        <v>288</v>
      </c>
      <c r="B34" s="4" t="s">
        <v>59</v>
      </c>
      <c r="C34" s="44">
        <v>0</v>
      </c>
      <c r="D34" s="45">
        <v>0</v>
      </c>
      <c r="E34" s="45">
        <v>0</v>
      </c>
      <c r="F34" s="45">
        <v>2.9378935673392559E-2</v>
      </c>
      <c r="G34" s="45">
        <v>3.7902436911486249E-5</v>
      </c>
      <c r="H34" s="89">
        <v>1.0123100000267048E-3</v>
      </c>
    </row>
    <row r="35" spans="1:8" ht="15" customHeight="1" x14ac:dyDescent="0.45">
      <c r="A35" s="36" t="s">
        <v>289</v>
      </c>
      <c r="B35" s="4" t="s">
        <v>59</v>
      </c>
      <c r="C35" s="44">
        <v>0</v>
      </c>
      <c r="D35" s="45">
        <v>0</v>
      </c>
      <c r="E35" s="45">
        <v>0</v>
      </c>
      <c r="F35" s="45">
        <v>0</v>
      </c>
      <c r="G35" s="45">
        <v>3.0454038234153631E-3</v>
      </c>
      <c r="H35" s="89">
        <v>3.2015654108874404E-3</v>
      </c>
    </row>
    <row r="36" spans="1:8" ht="15" customHeight="1" x14ac:dyDescent="0.45">
      <c r="A36" s="36" t="s">
        <v>290</v>
      </c>
      <c r="B36" s="4" t="s">
        <v>59</v>
      </c>
      <c r="C36" s="44">
        <v>0</v>
      </c>
      <c r="D36" s="45">
        <v>0</v>
      </c>
      <c r="E36" s="45">
        <v>0</v>
      </c>
      <c r="F36" s="45">
        <v>0</v>
      </c>
      <c r="G36" s="45">
        <v>5.3796464749862389E-7</v>
      </c>
      <c r="H36" s="89">
        <v>5.655502874427633E-7</v>
      </c>
    </row>
    <row r="37" spans="1:8" ht="15" customHeight="1" x14ac:dyDescent="0.45">
      <c r="A37" s="36" t="s">
        <v>291</v>
      </c>
      <c r="B37" s="4" t="s">
        <v>59</v>
      </c>
      <c r="C37" s="44">
        <v>0</v>
      </c>
      <c r="D37" s="45">
        <v>0</v>
      </c>
      <c r="E37" s="45">
        <v>0</v>
      </c>
      <c r="F37" s="45">
        <v>0</v>
      </c>
      <c r="G37" s="45">
        <v>1.7638454701796855E-2</v>
      </c>
      <c r="H37" s="89">
        <v>1.8643526011857099E-2</v>
      </c>
    </row>
    <row r="38" spans="1:8" ht="15" customHeight="1" x14ac:dyDescent="0.45">
      <c r="A38" s="36" t="s">
        <v>292</v>
      </c>
      <c r="B38" s="4" t="s">
        <v>59</v>
      </c>
      <c r="C38" s="44">
        <v>0</v>
      </c>
      <c r="D38" s="45">
        <v>0</v>
      </c>
      <c r="E38" s="45">
        <v>0</v>
      </c>
      <c r="F38" s="45">
        <v>0</v>
      </c>
      <c r="G38" s="45">
        <v>2.5715459417082987E-3</v>
      </c>
      <c r="H38" s="89">
        <v>2.6498167087659315E-3</v>
      </c>
    </row>
    <row r="39" spans="1:8" ht="15" customHeight="1" x14ac:dyDescent="0.45">
      <c r="A39" s="36" t="s">
        <v>293</v>
      </c>
      <c r="B39" s="4" t="s">
        <v>59</v>
      </c>
      <c r="C39" s="44">
        <v>0</v>
      </c>
      <c r="D39" s="45">
        <v>0</v>
      </c>
      <c r="E39" s="45">
        <v>1.2028741445486253E-2</v>
      </c>
      <c r="F39" s="45">
        <v>0</v>
      </c>
      <c r="G39" s="45">
        <v>0</v>
      </c>
      <c r="H39" s="89">
        <v>0</v>
      </c>
    </row>
    <row r="40" spans="1:8" ht="15" customHeight="1" x14ac:dyDescent="0.45">
      <c r="A40" s="36" t="s">
        <v>294</v>
      </c>
      <c r="B40" s="4" t="s">
        <v>59</v>
      </c>
      <c r="C40" s="44">
        <v>0</v>
      </c>
      <c r="D40" s="45">
        <v>0</v>
      </c>
      <c r="E40" s="45">
        <v>0</v>
      </c>
      <c r="F40" s="45">
        <v>1.511053924209727E-2</v>
      </c>
      <c r="G40" s="45">
        <v>2.6973597872197452E-7</v>
      </c>
      <c r="H40" s="89">
        <v>7.745754288029762E-4</v>
      </c>
    </row>
    <row r="41" spans="1:8" ht="15" customHeight="1" x14ac:dyDescent="0.45">
      <c r="A41" s="36" t="s">
        <v>295</v>
      </c>
      <c r="B41" s="4" t="s">
        <v>59</v>
      </c>
      <c r="C41" s="44">
        <v>0</v>
      </c>
      <c r="D41" s="45">
        <v>0</v>
      </c>
      <c r="E41" s="45">
        <v>0</v>
      </c>
      <c r="F41" s="45">
        <v>0</v>
      </c>
      <c r="G41" s="45">
        <v>3.3089286068079858E-3</v>
      </c>
      <c r="H41" s="89">
        <v>8.1856862314720895E-4</v>
      </c>
    </row>
    <row r="42" spans="1:8" ht="15" customHeight="1" x14ac:dyDescent="0.45">
      <c r="A42" s="36" t="s">
        <v>295</v>
      </c>
      <c r="B42" s="4" t="s">
        <v>59</v>
      </c>
      <c r="C42" s="44">
        <v>0</v>
      </c>
      <c r="D42" s="45">
        <v>0</v>
      </c>
      <c r="E42" s="45">
        <v>0</v>
      </c>
      <c r="F42" s="45">
        <v>0</v>
      </c>
      <c r="G42" s="45">
        <v>1.9969356345791322E-4</v>
      </c>
      <c r="H42" s="89">
        <v>2.1191215685180241E-4</v>
      </c>
    </row>
    <row r="43" spans="1:8" ht="15" customHeight="1" x14ac:dyDescent="0.45">
      <c r="A43" s="36" t="s">
        <v>296</v>
      </c>
      <c r="B43" s="4" t="s">
        <v>59</v>
      </c>
      <c r="C43" s="44">
        <v>0</v>
      </c>
      <c r="D43" s="45">
        <v>0</v>
      </c>
      <c r="E43" s="45">
        <v>0</v>
      </c>
      <c r="F43" s="45">
        <v>3.006014639577366E-7</v>
      </c>
      <c r="G43" s="45">
        <v>2.5772118918668481E-5</v>
      </c>
      <c r="H43" s="89">
        <v>2.1718802813142099E-4</v>
      </c>
    </row>
    <row r="44" spans="1:8" ht="15" customHeight="1" x14ac:dyDescent="0.45">
      <c r="A44" s="36" t="s">
        <v>297</v>
      </c>
      <c r="B44" s="4" t="s">
        <v>59</v>
      </c>
      <c r="C44" s="44">
        <v>0</v>
      </c>
      <c r="D44" s="45">
        <v>0</v>
      </c>
      <c r="E44" s="45">
        <v>0</v>
      </c>
      <c r="F44" s="45">
        <v>2.0004560218337538E-3</v>
      </c>
      <c r="G44" s="45">
        <v>1.7058791590549758E-3</v>
      </c>
      <c r="H44" s="89">
        <v>2.6858120278081192E-3</v>
      </c>
    </row>
    <row r="45" spans="1:8" ht="15" customHeight="1" x14ac:dyDescent="0.45">
      <c r="A45" s="36" t="s">
        <v>298</v>
      </c>
      <c r="B45" s="4" t="s">
        <v>59</v>
      </c>
      <c r="C45" s="44">
        <v>0</v>
      </c>
      <c r="D45" s="45">
        <v>0</v>
      </c>
      <c r="E45" s="45">
        <v>3.8506274716714291E-4</v>
      </c>
      <c r="F45" s="45">
        <v>0</v>
      </c>
      <c r="G45" s="45">
        <v>8.3107090603322126E-3</v>
      </c>
      <c r="H45" s="89">
        <v>1.4236104260929661E-3</v>
      </c>
    </row>
    <row r="46" spans="1:8" ht="15" customHeight="1" x14ac:dyDescent="0.45">
      <c r="A46" s="36" t="s">
        <v>299</v>
      </c>
      <c r="B46" s="4" t="s">
        <v>59</v>
      </c>
      <c r="C46" s="44">
        <v>0</v>
      </c>
      <c r="D46" s="45">
        <v>0</v>
      </c>
      <c r="E46" s="45">
        <v>0</v>
      </c>
      <c r="F46" s="45">
        <v>0</v>
      </c>
      <c r="G46" s="45">
        <v>4.7693432311090743E-3</v>
      </c>
      <c r="H46" s="89">
        <v>8.0189448532799344E-4</v>
      </c>
    </row>
    <row r="47" spans="1:8" ht="15" customHeight="1" x14ac:dyDescent="0.45">
      <c r="A47" s="36" t="s">
        <v>300</v>
      </c>
      <c r="B47" s="4" t="s">
        <v>59</v>
      </c>
      <c r="C47" s="44">
        <v>0</v>
      </c>
      <c r="D47" s="45">
        <v>0</v>
      </c>
      <c r="E47" s="45">
        <v>0</v>
      </c>
      <c r="F47" s="45">
        <v>0</v>
      </c>
      <c r="G47" s="45">
        <v>4.7371844605163137E-4</v>
      </c>
      <c r="H47" s="89">
        <v>9.789864453771805E-4</v>
      </c>
    </row>
    <row r="48" spans="1:8" ht="15" customHeight="1" x14ac:dyDescent="0.45">
      <c r="A48" s="36" t="s">
        <v>301</v>
      </c>
      <c r="B48" s="4" t="s">
        <v>59</v>
      </c>
      <c r="C48" s="44">
        <v>0</v>
      </c>
      <c r="D48" s="45">
        <v>0</v>
      </c>
      <c r="E48" s="45">
        <v>0</v>
      </c>
      <c r="F48" s="45">
        <v>0</v>
      </c>
      <c r="G48" s="45">
        <v>2.8877137428546141E-4</v>
      </c>
      <c r="H48" s="89">
        <v>1.0736835625844837E-4</v>
      </c>
    </row>
    <row r="49" spans="1:8" ht="15" customHeight="1" x14ac:dyDescent="0.45">
      <c r="A49" s="36" t="s">
        <v>302</v>
      </c>
      <c r="B49" s="4" t="s">
        <v>59</v>
      </c>
      <c r="C49" s="44">
        <v>0</v>
      </c>
      <c r="D49" s="45">
        <v>0</v>
      </c>
      <c r="E49" s="45">
        <v>0</v>
      </c>
      <c r="F49" s="45">
        <v>2.7590599822069405E-4</v>
      </c>
      <c r="G49" s="45">
        <v>5.0987701606584855E-3</v>
      </c>
      <c r="H49" s="89">
        <v>5.5932211100796258E-3</v>
      </c>
    </row>
    <row r="50" spans="1:8" ht="15" customHeight="1" x14ac:dyDescent="0.45">
      <c r="A50" s="36" t="s">
        <v>303</v>
      </c>
      <c r="B50" s="4" t="s">
        <v>59</v>
      </c>
      <c r="C50" s="44">
        <v>0</v>
      </c>
      <c r="D50" s="45">
        <v>0</v>
      </c>
      <c r="E50" s="45">
        <v>0</v>
      </c>
      <c r="F50" s="45">
        <v>5.0781877232805697E-5</v>
      </c>
      <c r="G50" s="45">
        <v>9.1926605631506271E-4</v>
      </c>
      <c r="H50" s="89">
        <v>1.0294602856760111E-3</v>
      </c>
    </row>
    <row r="51" spans="1:8" ht="15" customHeight="1" x14ac:dyDescent="0.45">
      <c r="A51" s="36" t="s">
        <v>304</v>
      </c>
      <c r="B51" s="4" t="s">
        <v>59</v>
      </c>
      <c r="C51" s="44">
        <v>0</v>
      </c>
      <c r="D51" s="45">
        <v>0</v>
      </c>
      <c r="E51" s="45">
        <v>0</v>
      </c>
      <c r="F51" s="45">
        <v>0</v>
      </c>
      <c r="G51" s="45">
        <v>1.1050215789763882E-3</v>
      </c>
      <c r="H51" s="89">
        <v>9.7925140701534308E-4</v>
      </c>
    </row>
    <row r="52" spans="1:8" ht="15" customHeight="1" x14ac:dyDescent="0.45">
      <c r="A52" s="36" t="s">
        <v>304</v>
      </c>
      <c r="B52" s="4" t="s">
        <v>59</v>
      </c>
      <c r="C52" s="44">
        <v>0</v>
      </c>
      <c r="D52" s="45">
        <v>0</v>
      </c>
      <c r="E52" s="45">
        <v>0</v>
      </c>
      <c r="F52" s="45">
        <v>0</v>
      </c>
      <c r="G52" s="45">
        <v>4.759101988755076E-4</v>
      </c>
      <c r="H52" s="89">
        <v>1.7689339899912651E-4</v>
      </c>
    </row>
    <row r="53" spans="1:8" ht="15" customHeight="1" x14ac:dyDescent="0.45">
      <c r="A53" s="36" t="s">
        <v>305</v>
      </c>
      <c r="B53" s="4" t="s">
        <v>59</v>
      </c>
      <c r="C53" s="44">
        <v>0</v>
      </c>
      <c r="D53" s="45">
        <v>0</v>
      </c>
      <c r="E53" s="45">
        <v>0.15189090274740191</v>
      </c>
      <c r="F53" s="45">
        <v>2.2126016996111154E-2</v>
      </c>
      <c r="G53" s="45">
        <v>1.510574733932044E-5</v>
      </c>
      <c r="H53" s="89">
        <v>2.9722321677034039E-4</v>
      </c>
    </row>
    <row r="54" spans="1:8" ht="15" customHeight="1" x14ac:dyDescent="0.45">
      <c r="A54" s="36" t="s">
        <v>306</v>
      </c>
      <c r="B54" s="4" t="s">
        <v>59</v>
      </c>
      <c r="C54" s="44">
        <v>0</v>
      </c>
      <c r="D54" s="45">
        <v>0</v>
      </c>
      <c r="E54" s="45">
        <v>3.4196969560917292E-2</v>
      </c>
      <c r="F54" s="45">
        <v>0</v>
      </c>
      <c r="G54" s="45">
        <v>2.2117108525136822E-6</v>
      </c>
      <c r="H54" s="89">
        <v>4.3517993475161726E-5</v>
      </c>
    </row>
    <row r="55" spans="1:8" ht="15" customHeight="1" x14ac:dyDescent="0.45">
      <c r="A55" s="36" t="s">
        <v>307</v>
      </c>
      <c r="B55" s="4" t="s">
        <v>59</v>
      </c>
      <c r="C55" s="44">
        <v>0</v>
      </c>
      <c r="D55" s="45">
        <v>0</v>
      </c>
      <c r="E55" s="45">
        <v>0</v>
      </c>
      <c r="F55" s="45">
        <v>0</v>
      </c>
      <c r="G55" s="45">
        <v>1.8355812919644283E-2</v>
      </c>
      <c r="H55" s="89">
        <v>3.4237518827202195E-3</v>
      </c>
    </row>
    <row r="56" spans="1:8" ht="15" customHeight="1" x14ac:dyDescent="0.45">
      <c r="A56" s="36" t="s">
        <v>308</v>
      </c>
      <c r="B56" s="4" t="s">
        <v>59</v>
      </c>
      <c r="C56" s="44">
        <v>0</v>
      </c>
      <c r="D56" s="45">
        <v>0</v>
      </c>
      <c r="E56" s="45">
        <v>0</v>
      </c>
      <c r="F56" s="45">
        <v>0</v>
      </c>
      <c r="G56" s="45">
        <v>0</v>
      </c>
      <c r="H56" s="89">
        <v>1.4916673039871084E-5</v>
      </c>
    </row>
    <row r="57" spans="1:8" ht="15" customHeight="1" x14ac:dyDescent="0.45">
      <c r="A57" s="36" t="s">
        <v>309</v>
      </c>
      <c r="B57" s="4" t="s">
        <v>59</v>
      </c>
      <c r="C57" s="44">
        <v>0</v>
      </c>
      <c r="D57" s="45">
        <v>0</v>
      </c>
      <c r="E57" s="45">
        <v>0</v>
      </c>
      <c r="F57" s="45">
        <v>0</v>
      </c>
      <c r="G57" s="45">
        <v>4.0550802350196678E-3</v>
      </c>
      <c r="H57" s="89">
        <v>5.3000662770052629E-4</v>
      </c>
    </row>
    <row r="58" spans="1:8" ht="15" customHeight="1" x14ac:dyDescent="0.45">
      <c r="A58" s="36" t="s">
        <v>310</v>
      </c>
      <c r="B58" s="4" t="s">
        <v>59</v>
      </c>
      <c r="C58" s="44">
        <v>9.7670025549638911E-2</v>
      </c>
      <c r="D58" s="45">
        <v>0</v>
      </c>
      <c r="E58" s="45">
        <v>8.444273011246884E-3</v>
      </c>
      <c r="F58" s="45">
        <v>0</v>
      </c>
      <c r="G58" s="45">
        <v>1.9965979258013006E-5</v>
      </c>
      <c r="H58" s="89">
        <v>3.9285395470565907E-4</v>
      </c>
    </row>
    <row r="59" spans="1:8" ht="15" customHeight="1" x14ac:dyDescent="0.45">
      <c r="A59" s="36" t="s">
        <v>311</v>
      </c>
      <c r="B59" s="4" t="s">
        <v>59</v>
      </c>
      <c r="C59" s="44">
        <v>0</v>
      </c>
      <c r="D59" s="45">
        <v>0</v>
      </c>
      <c r="E59" s="45">
        <v>0</v>
      </c>
      <c r="F59" s="45">
        <v>0</v>
      </c>
      <c r="G59" s="45">
        <v>0</v>
      </c>
      <c r="H59" s="89">
        <v>5.7515004678307228E-4</v>
      </c>
    </row>
    <row r="60" spans="1:8" ht="15" customHeight="1" x14ac:dyDescent="0.45">
      <c r="A60" s="36" t="s">
        <v>312</v>
      </c>
      <c r="B60" s="4" t="s">
        <v>59</v>
      </c>
      <c r="C60" s="44">
        <v>0</v>
      </c>
      <c r="D60" s="45">
        <v>0</v>
      </c>
      <c r="E60" s="45">
        <v>0</v>
      </c>
      <c r="F60" s="45">
        <v>5.2493974101013919E-4</v>
      </c>
      <c r="G60" s="45">
        <v>5.0174525533547461E-3</v>
      </c>
      <c r="H60" s="89">
        <v>3.8728708702182079E-3</v>
      </c>
    </row>
    <row r="61" spans="1:8" ht="15" customHeight="1" x14ac:dyDescent="0.45">
      <c r="A61" s="36" t="s">
        <v>313</v>
      </c>
      <c r="B61" s="4" t="s">
        <v>59</v>
      </c>
      <c r="C61" s="44">
        <v>2.4607227701411216E-2</v>
      </c>
      <c r="D61" s="45">
        <v>0</v>
      </c>
      <c r="E61" s="45">
        <v>0</v>
      </c>
      <c r="F61" s="45">
        <v>8.8544953045256759E-3</v>
      </c>
      <c r="G61" s="45">
        <v>7.2264302184610928E-3</v>
      </c>
      <c r="H61" s="89">
        <v>8.7321572349932164E-4</v>
      </c>
    </row>
    <row r="62" spans="1:8" ht="15" customHeight="1" x14ac:dyDescent="0.45">
      <c r="A62" s="36" t="s">
        <v>313</v>
      </c>
      <c r="B62" s="4" t="s">
        <v>59</v>
      </c>
      <c r="C62" s="44">
        <v>0</v>
      </c>
      <c r="D62" s="45">
        <v>0</v>
      </c>
      <c r="E62" s="45">
        <v>0</v>
      </c>
      <c r="F62" s="45">
        <v>4.4027492093701398E-4</v>
      </c>
      <c r="G62" s="45">
        <v>0</v>
      </c>
      <c r="H62" s="89">
        <v>0</v>
      </c>
    </row>
    <row r="63" spans="1:8" ht="15" customHeight="1" x14ac:dyDescent="0.45">
      <c r="A63" s="36" t="s">
        <v>314</v>
      </c>
      <c r="B63" s="4" t="s">
        <v>59</v>
      </c>
      <c r="C63" s="44">
        <v>0</v>
      </c>
      <c r="D63" s="45">
        <v>0</v>
      </c>
      <c r="E63" s="45">
        <v>3.2828298002236423E-3</v>
      </c>
      <c r="F63" s="45">
        <v>0</v>
      </c>
      <c r="G63" s="45">
        <v>1.1585856368763261E-4</v>
      </c>
      <c r="H63" s="89">
        <v>4.6070339199983556E-5</v>
      </c>
    </row>
    <row r="64" spans="1:8" ht="15" customHeight="1" x14ac:dyDescent="0.45">
      <c r="A64" s="36" t="s">
        <v>315</v>
      </c>
      <c r="B64" s="4" t="s">
        <v>59</v>
      </c>
      <c r="C64" s="44">
        <v>0</v>
      </c>
      <c r="D64" s="45">
        <v>0</v>
      </c>
      <c r="E64" s="45">
        <v>0</v>
      </c>
      <c r="F64" s="45">
        <v>0</v>
      </c>
      <c r="G64" s="45">
        <v>5.5247957206760604E-3</v>
      </c>
      <c r="H64" s="89">
        <v>1.2213931404091306E-3</v>
      </c>
    </row>
    <row r="65" spans="1:8" ht="15" customHeight="1" x14ac:dyDescent="0.45">
      <c r="A65" s="36" t="s">
        <v>316</v>
      </c>
      <c r="B65" s="4" t="s">
        <v>59</v>
      </c>
      <c r="C65" s="44">
        <v>0</v>
      </c>
      <c r="D65" s="45">
        <v>0</v>
      </c>
      <c r="E65" s="45">
        <v>6.4968013209538711E-2</v>
      </c>
      <c r="F65" s="45">
        <v>0</v>
      </c>
      <c r="G65" s="45">
        <v>5.6234261315271069E-3</v>
      </c>
      <c r="H65" s="89">
        <v>8.3895743862161028E-3</v>
      </c>
    </row>
    <row r="66" spans="1:8" ht="15" customHeight="1" x14ac:dyDescent="0.45">
      <c r="A66" s="36" t="s">
        <v>317</v>
      </c>
      <c r="B66" s="4" t="s">
        <v>59</v>
      </c>
      <c r="C66" s="44">
        <v>0</v>
      </c>
      <c r="D66" s="45">
        <v>0</v>
      </c>
      <c r="E66" s="45">
        <v>0</v>
      </c>
      <c r="F66" s="45">
        <v>0</v>
      </c>
      <c r="G66" s="45">
        <v>2.4445131952835746E-3</v>
      </c>
      <c r="H66" s="89">
        <v>2.5933968041764029E-4</v>
      </c>
    </row>
    <row r="67" spans="1:8" ht="15" customHeight="1" x14ac:dyDescent="0.45">
      <c r="A67" s="36" t="s">
        <v>318</v>
      </c>
      <c r="B67" s="4" t="s">
        <v>59</v>
      </c>
      <c r="C67" s="44">
        <v>0</v>
      </c>
      <c r="D67" s="45">
        <v>0</v>
      </c>
      <c r="E67" s="45">
        <v>0</v>
      </c>
      <c r="F67" s="45">
        <v>0</v>
      </c>
      <c r="G67" s="45">
        <v>3.8540276066379975E-5</v>
      </c>
      <c r="H67" s="89">
        <v>1.0517694505295401E-4</v>
      </c>
    </row>
    <row r="68" spans="1:8" ht="15" customHeight="1" x14ac:dyDescent="0.45">
      <c r="A68" s="36" t="s">
        <v>319</v>
      </c>
      <c r="B68" s="4" t="s">
        <v>59</v>
      </c>
      <c r="C68" s="44">
        <v>0</v>
      </c>
      <c r="D68" s="45">
        <v>0</v>
      </c>
      <c r="E68" s="45">
        <v>0</v>
      </c>
      <c r="F68" s="45">
        <v>0</v>
      </c>
      <c r="G68" s="45">
        <v>1.4568465810862832E-3</v>
      </c>
      <c r="H68" s="89">
        <v>1.6325801108606876E-3</v>
      </c>
    </row>
    <row r="69" spans="1:8" ht="15" customHeight="1" x14ac:dyDescent="0.45">
      <c r="A69" s="36" t="s">
        <v>320</v>
      </c>
      <c r="B69" s="4" t="s">
        <v>59</v>
      </c>
      <c r="C69" s="44">
        <v>0</v>
      </c>
      <c r="D69" s="45">
        <v>0</v>
      </c>
      <c r="E69" s="45">
        <v>0</v>
      </c>
      <c r="F69" s="45">
        <v>0</v>
      </c>
      <c r="G69" s="45">
        <v>2.6696541470318246E-6</v>
      </c>
      <c r="H69" s="89">
        <v>7.2855229954540067E-6</v>
      </c>
    </row>
    <row r="70" spans="1:8" ht="15" customHeight="1" x14ac:dyDescent="0.45">
      <c r="A70" s="36" t="s">
        <v>321</v>
      </c>
      <c r="B70" s="4" t="s">
        <v>59</v>
      </c>
      <c r="C70" s="44">
        <v>0</v>
      </c>
      <c r="D70" s="45">
        <v>0</v>
      </c>
      <c r="E70" s="45">
        <v>0</v>
      </c>
      <c r="F70" s="45">
        <v>0</v>
      </c>
      <c r="G70" s="45">
        <v>1.8143938883083622E-4</v>
      </c>
      <c r="H70" s="89">
        <v>4.9515059509782266E-4</v>
      </c>
    </row>
    <row r="71" spans="1:8" ht="15" customHeight="1" x14ac:dyDescent="0.45">
      <c r="A71" s="36" t="s">
        <v>322</v>
      </c>
      <c r="B71" s="4" t="s">
        <v>59</v>
      </c>
      <c r="C71" s="44">
        <v>0</v>
      </c>
      <c r="D71" s="45">
        <v>0</v>
      </c>
      <c r="E71" s="45">
        <v>0</v>
      </c>
      <c r="F71" s="45">
        <v>6.2519462597355104E-3</v>
      </c>
      <c r="G71" s="45">
        <v>2.8062345887695914E-4</v>
      </c>
      <c r="H71" s="89">
        <v>7.6582529051002005E-4</v>
      </c>
    </row>
    <row r="72" spans="1:8" ht="15" customHeight="1" x14ac:dyDescent="0.45">
      <c r="A72" s="36" t="s">
        <v>322</v>
      </c>
      <c r="B72" s="4" t="s">
        <v>59</v>
      </c>
      <c r="C72" s="44">
        <v>0</v>
      </c>
      <c r="D72" s="45">
        <v>0</v>
      </c>
      <c r="E72" s="45">
        <v>0</v>
      </c>
      <c r="F72" s="45">
        <v>0</v>
      </c>
      <c r="G72" s="45">
        <v>2.4696866945349257E-3</v>
      </c>
      <c r="H72" s="89">
        <v>9.7021252604915576E-4</v>
      </c>
    </row>
    <row r="73" spans="1:8" ht="15" customHeight="1" x14ac:dyDescent="0.45">
      <c r="A73" s="36" t="s">
        <v>323</v>
      </c>
      <c r="B73" s="4" t="s">
        <v>59</v>
      </c>
      <c r="C73" s="44">
        <v>0</v>
      </c>
      <c r="D73" s="45">
        <v>0</v>
      </c>
      <c r="E73" s="45">
        <v>0</v>
      </c>
      <c r="F73" s="45">
        <v>0</v>
      </c>
      <c r="G73" s="45">
        <v>2.8002075138087862E-3</v>
      </c>
      <c r="H73" s="89">
        <v>8.5608500663504877E-4</v>
      </c>
    </row>
    <row r="74" spans="1:8" ht="15" customHeight="1" x14ac:dyDescent="0.45">
      <c r="A74" s="36" t="s">
        <v>324</v>
      </c>
      <c r="B74" s="4" t="s">
        <v>59</v>
      </c>
      <c r="C74" s="44">
        <v>0</v>
      </c>
      <c r="D74" s="45">
        <v>0</v>
      </c>
      <c r="E74" s="45">
        <v>0</v>
      </c>
      <c r="F74" s="45">
        <v>4.7854809255528977E-6</v>
      </c>
      <c r="G74" s="45">
        <v>2.6473843019465472E-3</v>
      </c>
      <c r="H74" s="89">
        <v>1.2150827331405909E-3</v>
      </c>
    </row>
    <row r="75" spans="1:8" ht="15" customHeight="1" x14ac:dyDescent="0.45">
      <c r="A75" s="36" t="s">
        <v>325</v>
      </c>
      <c r="B75" s="4" t="s">
        <v>59</v>
      </c>
      <c r="C75" s="44">
        <v>4.6692472312280381E-2</v>
      </c>
      <c r="D75" s="45">
        <v>0</v>
      </c>
      <c r="E75" s="45">
        <v>0</v>
      </c>
      <c r="F75" s="45">
        <v>1.2248510426397653E-4</v>
      </c>
      <c r="G75" s="45">
        <v>6.0405042123599199E-3</v>
      </c>
      <c r="H75" s="89">
        <v>1.3576499769958646E-2</v>
      </c>
    </row>
    <row r="76" spans="1:8" ht="15" customHeight="1" x14ac:dyDescent="0.45">
      <c r="A76" s="36" t="s">
        <v>326</v>
      </c>
      <c r="B76" s="4" t="s">
        <v>59</v>
      </c>
      <c r="C76" s="44">
        <v>0</v>
      </c>
      <c r="D76" s="45">
        <v>0</v>
      </c>
      <c r="E76" s="45">
        <v>0</v>
      </c>
      <c r="F76" s="45">
        <v>0</v>
      </c>
      <c r="G76" s="45">
        <v>1.3829524339481554E-4</v>
      </c>
      <c r="H76" s="89">
        <v>1.2899316299867507E-3</v>
      </c>
    </row>
    <row r="77" spans="1:8" ht="15" customHeight="1" x14ac:dyDescent="0.45">
      <c r="A77" s="36" t="s">
        <v>327</v>
      </c>
      <c r="B77" s="4" t="s">
        <v>59</v>
      </c>
      <c r="C77" s="44">
        <v>0</v>
      </c>
      <c r="D77" s="45">
        <v>0</v>
      </c>
      <c r="E77" s="45">
        <v>0</v>
      </c>
      <c r="F77" s="45">
        <v>0</v>
      </c>
      <c r="G77" s="45">
        <v>1.5810651003137521E-3</v>
      </c>
      <c r="H77" s="89">
        <v>8.6642031110131519E-4</v>
      </c>
    </row>
    <row r="78" spans="1:8" ht="15" customHeight="1" x14ac:dyDescent="0.45">
      <c r="A78" s="36" t="s">
        <v>328</v>
      </c>
      <c r="B78" s="4" t="s">
        <v>59</v>
      </c>
      <c r="C78" s="44">
        <v>0</v>
      </c>
      <c r="D78" s="45">
        <v>0</v>
      </c>
      <c r="E78" s="45">
        <v>0</v>
      </c>
      <c r="F78" s="45">
        <v>0</v>
      </c>
      <c r="G78" s="45">
        <v>4.370010029420909E-3</v>
      </c>
      <c r="H78" s="89">
        <v>1.0064984187597997E-2</v>
      </c>
    </row>
    <row r="79" spans="1:8" ht="15" customHeight="1" x14ac:dyDescent="0.45">
      <c r="A79" s="36" t="s">
        <v>329</v>
      </c>
      <c r="B79" s="4" t="s">
        <v>59</v>
      </c>
      <c r="C79" s="44">
        <v>2.8029716205062463E-2</v>
      </c>
      <c r="D79" s="45">
        <v>0</v>
      </c>
      <c r="E79" s="45">
        <v>0</v>
      </c>
      <c r="F79" s="45">
        <v>0</v>
      </c>
      <c r="G79" s="45">
        <v>1.9892680138474903E-5</v>
      </c>
      <c r="H79" s="89">
        <v>1.5006218435028012E-3</v>
      </c>
    </row>
    <row r="80" spans="1:8" ht="15" customHeight="1" x14ac:dyDescent="0.45">
      <c r="A80" s="36" t="s">
        <v>330</v>
      </c>
      <c r="B80" s="4" t="s">
        <v>59</v>
      </c>
      <c r="C80" s="44">
        <v>0</v>
      </c>
      <c r="D80" s="45">
        <v>0</v>
      </c>
      <c r="E80" s="45">
        <v>0</v>
      </c>
      <c r="F80" s="45">
        <v>0</v>
      </c>
      <c r="G80" s="45">
        <v>2.779118565257328E-5</v>
      </c>
      <c r="H80" s="89">
        <v>3.3706745778927538E-4</v>
      </c>
    </row>
    <row r="81" spans="1:8" ht="15" customHeight="1" x14ac:dyDescent="0.45">
      <c r="A81" s="36" t="s">
        <v>331</v>
      </c>
      <c r="B81" s="4" t="s">
        <v>59</v>
      </c>
      <c r="C81" s="44">
        <v>0</v>
      </c>
      <c r="D81" s="45">
        <v>0</v>
      </c>
      <c r="E81" s="45">
        <v>0</v>
      </c>
      <c r="F81" s="45">
        <v>1.7934041311870396E-4</v>
      </c>
      <c r="G81" s="45">
        <v>7.0383464775766974E-4</v>
      </c>
      <c r="H81" s="89">
        <v>1.1523912939950284E-3</v>
      </c>
    </row>
    <row r="82" spans="1:8" ht="15" customHeight="1" x14ac:dyDescent="0.45">
      <c r="A82" s="36" t="s">
        <v>331</v>
      </c>
      <c r="B82" s="4" t="s">
        <v>59</v>
      </c>
      <c r="C82" s="44">
        <v>0</v>
      </c>
      <c r="D82" s="45">
        <v>0</v>
      </c>
      <c r="E82" s="45">
        <v>0</v>
      </c>
      <c r="F82" s="45">
        <v>0</v>
      </c>
      <c r="G82" s="45">
        <v>0</v>
      </c>
      <c r="H82" s="89">
        <v>9.8163527312443584E-4</v>
      </c>
    </row>
    <row r="83" spans="1:8" ht="15" customHeight="1" x14ac:dyDescent="0.45">
      <c r="A83" s="36" t="s">
        <v>332</v>
      </c>
      <c r="B83" s="4" t="s">
        <v>59</v>
      </c>
      <c r="C83" s="44">
        <v>0</v>
      </c>
      <c r="D83" s="45">
        <v>0</v>
      </c>
      <c r="E83" s="45">
        <v>0</v>
      </c>
      <c r="F83" s="45">
        <v>0</v>
      </c>
      <c r="G83" s="45">
        <v>0</v>
      </c>
      <c r="H83" s="89">
        <v>0</v>
      </c>
    </row>
    <row r="84" spans="1:8" ht="15" customHeight="1" x14ac:dyDescent="0.45">
      <c r="A84" s="36" t="s">
        <v>333</v>
      </c>
      <c r="B84" s="4" t="s">
        <v>59</v>
      </c>
      <c r="C84" s="44">
        <v>0</v>
      </c>
      <c r="D84" s="45">
        <v>0</v>
      </c>
      <c r="E84" s="45">
        <v>0</v>
      </c>
      <c r="F84" s="45">
        <v>0</v>
      </c>
      <c r="G84" s="45">
        <v>5.3139905362087703E-3</v>
      </c>
      <c r="H84" s="89">
        <v>1.4288301356126546E-3</v>
      </c>
    </row>
    <row r="85" spans="1:8" ht="15" customHeight="1" x14ac:dyDescent="0.45">
      <c r="A85" s="36" t="s">
        <v>334</v>
      </c>
      <c r="B85" s="4" t="s">
        <v>59</v>
      </c>
      <c r="C85" s="44">
        <v>0</v>
      </c>
      <c r="D85" s="45">
        <v>0</v>
      </c>
      <c r="E85" s="45">
        <v>0</v>
      </c>
      <c r="F85" s="45">
        <v>0</v>
      </c>
      <c r="G85" s="45">
        <v>1.4975062651643169E-2</v>
      </c>
      <c r="H85" s="89">
        <v>1.4128044268590028E-2</v>
      </c>
    </row>
    <row r="86" spans="1:8" ht="15" customHeight="1" x14ac:dyDescent="0.45">
      <c r="A86" s="36" t="s">
        <v>335</v>
      </c>
      <c r="B86" s="4" t="s">
        <v>59</v>
      </c>
      <c r="C86" s="44">
        <v>0</v>
      </c>
      <c r="D86" s="45">
        <v>0</v>
      </c>
      <c r="E86" s="45">
        <v>0</v>
      </c>
      <c r="F86" s="45">
        <v>0</v>
      </c>
      <c r="G86" s="45">
        <v>1.4518343009292225E-5</v>
      </c>
      <c r="H86" s="89">
        <v>5.0462671989467034E-4</v>
      </c>
    </row>
    <row r="87" spans="1:8" ht="15" customHeight="1" x14ac:dyDescent="0.45">
      <c r="A87" s="36" t="s">
        <v>336</v>
      </c>
      <c r="B87" s="4" t="s">
        <v>59</v>
      </c>
      <c r="C87" s="44">
        <v>0</v>
      </c>
      <c r="D87" s="45">
        <v>0</v>
      </c>
      <c r="E87" s="45">
        <v>0</v>
      </c>
      <c r="F87" s="45">
        <v>0</v>
      </c>
      <c r="G87" s="45">
        <v>1.7778935151462629E-3</v>
      </c>
      <c r="H87" s="89">
        <v>8.0639171778529696E-4</v>
      </c>
    </row>
    <row r="88" spans="1:8" ht="15" customHeight="1" x14ac:dyDescent="0.45">
      <c r="A88" s="36" t="s">
        <v>337</v>
      </c>
      <c r="B88" s="4" t="s">
        <v>59</v>
      </c>
      <c r="C88" s="44">
        <v>0</v>
      </c>
      <c r="D88" s="45">
        <v>0</v>
      </c>
      <c r="E88" s="45">
        <v>0</v>
      </c>
      <c r="F88" s="45">
        <v>2.0336834305972627E-2</v>
      </c>
      <c r="G88" s="45">
        <v>1.7722126515695661E-2</v>
      </c>
      <c r="H88" s="89">
        <v>2.8888845599554128E-2</v>
      </c>
    </row>
    <row r="89" spans="1:8" ht="15" customHeight="1" x14ac:dyDescent="0.45">
      <c r="A89" s="36" t="s">
        <v>338</v>
      </c>
      <c r="B89" s="4" t="s">
        <v>59</v>
      </c>
      <c r="C89" s="44">
        <v>0</v>
      </c>
      <c r="D89" s="45">
        <v>0</v>
      </c>
      <c r="E89" s="45">
        <v>0</v>
      </c>
      <c r="F89" s="45">
        <v>0</v>
      </c>
      <c r="G89" s="45">
        <v>1.0408188028084079E-3</v>
      </c>
      <c r="H89" s="89">
        <v>6.7589162581788707E-4</v>
      </c>
    </row>
    <row r="90" spans="1:8" ht="15" customHeight="1" x14ac:dyDescent="0.45">
      <c r="A90" s="36" t="s">
        <v>339</v>
      </c>
      <c r="B90" s="4" t="s">
        <v>59</v>
      </c>
      <c r="C90" s="44">
        <v>0</v>
      </c>
      <c r="D90" s="45">
        <v>0</v>
      </c>
      <c r="E90" s="45">
        <v>0</v>
      </c>
      <c r="F90" s="45">
        <v>0</v>
      </c>
      <c r="G90" s="45">
        <v>4.7256438717342341E-3</v>
      </c>
      <c r="H90" s="89">
        <v>3.4518892027734769E-3</v>
      </c>
    </row>
    <row r="91" spans="1:8" ht="15" customHeight="1" x14ac:dyDescent="0.45">
      <c r="A91" s="36" t="s">
        <v>340</v>
      </c>
      <c r="B91" s="4" t="s">
        <v>59</v>
      </c>
      <c r="C91" s="44">
        <v>0</v>
      </c>
      <c r="D91" s="45">
        <v>0</v>
      </c>
      <c r="E91" s="45">
        <v>0</v>
      </c>
      <c r="F91" s="45">
        <v>0</v>
      </c>
      <c r="G91" s="45">
        <v>2.714024741489109E-3</v>
      </c>
      <c r="H91" s="89">
        <v>1.9824838594466997E-3</v>
      </c>
    </row>
    <row r="92" spans="1:8" ht="15" customHeight="1" x14ac:dyDescent="0.45">
      <c r="A92" s="36" t="s">
        <v>340</v>
      </c>
      <c r="B92" s="4" t="s">
        <v>59</v>
      </c>
      <c r="C92" s="44">
        <v>0</v>
      </c>
      <c r="D92" s="45">
        <v>0</v>
      </c>
      <c r="E92" s="45">
        <v>0</v>
      </c>
      <c r="F92" s="45">
        <v>0</v>
      </c>
      <c r="G92" s="45">
        <v>3.7568015409913656E-3</v>
      </c>
      <c r="H92" s="89">
        <v>4.6643541416316287E-5</v>
      </c>
    </row>
    <row r="93" spans="1:8" ht="15" customHeight="1" x14ac:dyDescent="0.45">
      <c r="A93" s="36" t="s">
        <v>341</v>
      </c>
      <c r="B93" s="4" t="s">
        <v>59</v>
      </c>
      <c r="C93" s="44">
        <v>0</v>
      </c>
      <c r="D93" s="45">
        <v>0</v>
      </c>
      <c r="E93" s="45">
        <v>0</v>
      </c>
      <c r="F93" s="45">
        <v>0</v>
      </c>
      <c r="G93" s="45">
        <v>1.2796979257315968E-4</v>
      </c>
      <c r="H93" s="89">
        <v>0</v>
      </c>
    </row>
    <row r="94" spans="1:8" ht="15" customHeight="1" x14ac:dyDescent="0.45">
      <c r="A94" s="36" t="s">
        <v>342</v>
      </c>
      <c r="B94" s="4" t="s">
        <v>59</v>
      </c>
      <c r="C94" s="44">
        <v>0</v>
      </c>
      <c r="D94" s="45">
        <v>0</v>
      </c>
      <c r="E94" s="45">
        <v>0</v>
      </c>
      <c r="F94" s="45">
        <v>0</v>
      </c>
      <c r="G94" s="45">
        <v>4.7645192847487849E-4</v>
      </c>
      <c r="H94" s="89">
        <v>7.7827641916009678E-6</v>
      </c>
    </row>
    <row r="95" spans="1:8" ht="15" customHeight="1" x14ac:dyDescent="0.45">
      <c r="A95" s="36" t="s">
        <v>343</v>
      </c>
      <c r="B95" s="4" t="s">
        <v>59</v>
      </c>
      <c r="C95" s="44">
        <v>0</v>
      </c>
      <c r="D95" s="45">
        <v>0</v>
      </c>
      <c r="E95" s="45">
        <v>0</v>
      </c>
      <c r="F95" s="45">
        <v>0</v>
      </c>
      <c r="G95" s="45">
        <v>7.0916549592655708E-4</v>
      </c>
      <c r="H95" s="89">
        <v>1.0364873086877219E-3</v>
      </c>
    </row>
    <row r="96" spans="1:8" ht="15" customHeight="1" x14ac:dyDescent="0.45">
      <c r="A96" s="36" t="s">
        <v>344</v>
      </c>
      <c r="B96" s="4" t="s">
        <v>59</v>
      </c>
      <c r="C96" s="44">
        <v>0</v>
      </c>
      <c r="D96" s="45">
        <v>0</v>
      </c>
      <c r="E96" s="45">
        <v>0</v>
      </c>
      <c r="F96" s="45">
        <v>0</v>
      </c>
      <c r="G96" s="45">
        <v>4.5049173270147258E-3</v>
      </c>
      <c r="H96" s="89">
        <v>1.9390055112767791E-3</v>
      </c>
    </row>
    <row r="97" spans="1:8" ht="15" customHeight="1" x14ac:dyDescent="0.45">
      <c r="A97" s="36" t="s">
        <v>345</v>
      </c>
      <c r="B97" s="4" t="s">
        <v>59</v>
      </c>
      <c r="C97" s="44">
        <v>0</v>
      </c>
      <c r="D97" s="45">
        <v>0</v>
      </c>
      <c r="E97" s="45">
        <v>0</v>
      </c>
      <c r="F97" s="45">
        <v>2.6771926791517096E-2</v>
      </c>
      <c r="G97" s="45">
        <v>4.4891714308029551E-3</v>
      </c>
      <c r="H97" s="89">
        <v>3.2791557747454745E-3</v>
      </c>
    </row>
    <row r="98" spans="1:8" ht="15" customHeight="1" x14ac:dyDescent="0.45">
      <c r="A98" s="36" t="s">
        <v>346</v>
      </c>
      <c r="B98" s="4" t="s">
        <v>59</v>
      </c>
      <c r="C98" s="44">
        <v>0</v>
      </c>
      <c r="D98" s="45">
        <v>0</v>
      </c>
      <c r="E98" s="45">
        <v>0</v>
      </c>
      <c r="F98" s="45">
        <v>0</v>
      </c>
      <c r="G98" s="45">
        <v>4.4282922805415443E-3</v>
      </c>
      <c r="H98" s="89">
        <v>3.2346860501607762E-3</v>
      </c>
    </row>
    <row r="99" spans="1:8" ht="15" customHeight="1" x14ac:dyDescent="0.45">
      <c r="A99" s="36" t="s">
        <v>347</v>
      </c>
      <c r="B99" s="4" t="s">
        <v>59</v>
      </c>
      <c r="C99" s="44">
        <v>0</v>
      </c>
      <c r="D99" s="45">
        <v>0</v>
      </c>
      <c r="E99" s="45">
        <v>0</v>
      </c>
      <c r="F99" s="45">
        <v>0</v>
      </c>
      <c r="G99" s="45">
        <v>6.0086220209202758E-3</v>
      </c>
      <c r="H99" s="89">
        <v>4.3890521673928011E-3</v>
      </c>
    </row>
    <row r="100" spans="1:8" ht="15" customHeight="1" x14ac:dyDescent="0.45">
      <c r="A100" s="36" t="s">
        <v>348</v>
      </c>
      <c r="B100" s="4" t="s">
        <v>59</v>
      </c>
      <c r="C100" s="44">
        <v>0</v>
      </c>
      <c r="D100" s="45">
        <v>0</v>
      </c>
      <c r="E100" s="45">
        <v>0</v>
      </c>
      <c r="F100" s="45">
        <v>0</v>
      </c>
      <c r="G100" s="45">
        <v>5.5251477350751928E-3</v>
      </c>
      <c r="H100" s="89">
        <v>2.4169950586835757E-3</v>
      </c>
    </row>
    <row r="101" spans="1:8" ht="15" customHeight="1" x14ac:dyDescent="0.45">
      <c r="A101" s="36" t="s">
        <v>349</v>
      </c>
      <c r="B101" s="4" t="s">
        <v>59</v>
      </c>
      <c r="C101" s="44">
        <v>0</v>
      </c>
      <c r="D101" s="45">
        <v>0</v>
      </c>
      <c r="E101" s="45">
        <v>0</v>
      </c>
      <c r="F101" s="45">
        <v>0</v>
      </c>
      <c r="G101" s="45">
        <v>1.3648911454826355E-3</v>
      </c>
      <c r="H101" s="89">
        <v>8.8847800506709025E-4</v>
      </c>
    </row>
    <row r="102" spans="1:8" ht="15" customHeight="1" x14ac:dyDescent="0.45">
      <c r="A102" s="36" t="s">
        <v>349</v>
      </c>
      <c r="B102" s="4" t="s">
        <v>59</v>
      </c>
      <c r="C102" s="44">
        <v>0</v>
      </c>
      <c r="D102" s="45">
        <v>0</v>
      </c>
      <c r="E102" s="45">
        <v>0</v>
      </c>
      <c r="F102" s="45">
        <v>0</v>
      </c>
      <c r="G102" s="45">
        <v>6.1974190557340181E-3</v>
      </c>
      <c r="H102" s="89">
        <v>4.5269606648755028E-3</v>
      </c>
    </row>
    <row r="103" spans="1:8" ht="15" customHeight="1" x14ac:dyDescent="0.45">
      <c r="A103" s="36" t="s">
        <v>350</v>
      </c>
      <c r="B103" s="4" t="s">
        <v>59</v>
      </c>
      <c r="C103" s="44">
        <v>3.4725439886521069E-2</v>
      </c>
      <c r="D103" s="45">
        <v>0</v>
      </c>
      <c r="E103" s="45">
        <v>0</v>
      </c>
      <c r="F103" s="45">
        <v>0</v>
      </c>
      <c r="G103" s="45">
        <v>2.1080150017308633E-2</v>
      </c>
      <c r="H103" s="89">
        <v>1.383753135101895E-2</v>
      </c>
    </row>
    <row r="104" spans="1:8" ht="15" customHeight="1" x14ac:dyDescent="0.45">
      <c r="A104" s="36" t="s">
        <v>351</v>
      </c>
      <c r="B104" s="4" t="s">
        <v>59</v>
      </c>
      <c r="C104" s="44">
        <v>0</v>
      </c>
      <c r="D104" s="45">
        <v>0</v>
      </c>
      <c r="E104" s="45">
        <v>1.4635923572012892E-2</v>
      </c>
      <c r="F104" s="45">
        <v>0</v>
      </c>
      <c r="G104" s="45">
        <v>1.6644334655315002E-3</v>
      </c>
      <c r="H104" s="89">
        <v>1.0921436360142381E-3</v>
      </c>
    </row>
    <row r="105" spans="1:8" ht="15" customHeight="1" x14ac:dyDescent="0.45">
      <c r="A105" s="36" t="s">
        <v>352</v>
      </c>
      <c r="B105" s="4" t="s">
        <v>59</v>
      </c>
      <c r="C105" s="44">
        <v>0</v>
      </c>
      <c r="D105" s="45">
        <v>0</v>
      </c>
      <c r="E105" s="45">
        <v>0</v>
      </c>
      <c r="F105" s="45">
        <v>0</v>
      </c>
      <c r="G105" s="45">
        <v>3.7384475791163835E-3</v>
      </c>
      <c r="H105" s="89">
        <v>2.4530399181808098E-3</v>
      </c>
    </row>
    <row r="106" spans="1:8" ht="15" customHeight="1" x14ac:dyDescent="0.45">
      <c r="A106" s="36" t="s">
        <v>353</v>
      </c>
      <c r="B106" s="4" t="s">
        <v>59</v>
      </c>
      <c r="C106" s="44">
        <v>0</v>
      </c>
      <c r="D106" s="45">
        <v>0</v>
      </c>
      <c r="E106" s="45">
        <v>0</v>
      </c>
      <c r="F106" s="45">
        <v>0</v>
      </c>
      <c r="G106" s="45">
        <v>1.5068066503370052E-3</v>
      </c>
      <c r="H106" s="89">
        <v>9.8871437516067349E-4</v>
      </c>
    </row>
    <row r="107" spans="1:8" ht="15" customHeight="1" x14ac:dyDescent="0.45">
      <c r="A107" s="36" t="s">
        <v>354</v>
      </c>
      <c r="B107" s="4" t="s">
        <v>59</v>
      </c>
      <c r="C107" s="44">
        <v>1.9082190146919541E-2</v>
      </c>
      <c r="D107" s="45">
        <v>0.21432213457819532</v>
      </c>
      <c r="E107" s="45">
        <v>7.1250085422072285E-2</v>
      </c>
      <c r="F107" s="45">
        <v>0</v>
      </c>
      <c r="G107" s="45">
        <v>2.5428393837297617E-2</v>
      </c>
      <c r="H107" s="89">
        <v>1.0859145687636936E-2</v>
      </c>
    </row>
    <row r="108" spans="1:8" ht="15" customHeight="1" x14ac:dyDescent="0.45">
      <c r="A108" s="36" t="s">
        <v>355</v>
      </c>
      <c r="B108" s="4" t="s">
        <v>59</v>
      </c>
      <c r="C108" s="44">
        <v>0</v>
      </c>
      <c r="D108" s="45">
        <v>0</v>
      </c>
      <c r="E108" s="45">
        <v>1.5544077073144223E-4</v>
      </c>
      <c r="F108" s="45">
        <v>0</v>
      </c>
      <c r="G108" s="45">
        <v>6.4718672224757827E-3</v>
      </c>
      <c r="H108" s="89">
        <v>4.2466152877423625E-3</v>
      </c>
    </row>
    <row r="109" spans="1:8" ht="15" customHeight="1" x14ac:dyDescent="0.45">
      <c r="A109" s="36" t="s">
        <v>356</v>
      </c>
      <c r="B109" s="4" t="s">
        <v>59</v>
      </c>
      <c r="C109" s="44">
        <v>0</v>
      </c>
      <c r="D109" s="45">
        <v>0</v>
      </c>
      <c r="E109" s="45">
        <v>0</v>
      </c>
      <c r="F109" s="45">
        <v>1.3542890949652428E-2</v>
      </c>
      <c r="G109" s="45">
        <v>1.1694122010140327E-2</v>
      </c>
      <c r="H109" s="89">
        <v>1.9152974493566698E-2</v>
      </c>
    </row>
    <row r="110" spans="1:8" ht="15" customHeight="1" x14ac:dyDescent="0.45">
      <c r="A110" s="36" t="s">
        <v>357</v>
      </c>
      <c r="B110" s="4" t="s">
        <v>59</v>
      </c>
      <c r="C110" s="44">
        <v>5.0790045124655819E-2</v>
      </c>
      <c r="D110" s="45">
        <v>0</v>
      </c>
      <c r="E110" s="45">
        <v>0</v>
      </c>
      <c r="F110" s="45">
        <v>2.083275544775488E-2</v>
      </c>
      <c r="G110" s="45">
        <v>1.7988831551487429E-2</v>
      </c>
      <c r="H110" s="89">
        <v>2.946263358428669E-2</v>
      </c>
    </row>
    <row r="111" spans="1:8" ht="15" customHeight="1" x14ac:dyDescent="0.45">
      <c r="A111" s="36" t="s">
        <v>358</v>
      </c>
      <c r="B111" s="4" t="s">
        <v>59</v>
      </c>
      <c r="C111" s="44">
        <v>0</v>
      </c>
      <c r="D111" s="45">
        <v>0</v>
      </c>
      <c r="E111" s="45">
        <v>0</v>
      </c>
      <c r="F111" s="45">
        <v>6.8325342948339265E-2</v>
      </c>
      <c r="G111" s="45">
        <v>4.0357580966636136E-2</v>
      </c>
      <c r="H111" s="89">
        <v>2.6427738881524932E-2</v>
      </c>
    </row>
    <row r="112" spans="1:8" ht="15" customHeight="1" x14ac:dyDescent="0.45">
      <c r="A112" s="36" t="s">
        <v>358</v>
      </c>
      <c r="B112" s="4" t="s">
        <v>59</v>
      </c>
      <c r="C112" s="44">
        <v>0</v>
      </c>
      <c r="D112" s="45">
        <v>0</v>
      </c>
      <c r="E112" s="45">
        <v>0</v>
      </c>
      <c r="F112" s="45">
        <v>0</v>
      </c>
      <c r="G112" s="45">
        <v>1.0665261981984836E-3</v>
      </c>
      <c r="H112" s="89">
        <v>1.0705253050623041E-3</v>
      </c>
    </row>
    <row r="113" spans="1:8" ht="15" customHeight="1" x14ac:dyDescent="0.45">
      <c r="A113" s="36" t="s">
        <v>359</v>
      </c>
      <c r="B113" s="4" t="s">
        <v>59</v>
      </c>
      <c r="C113" s="44">
        <v>0</v>
      </c>
      <c r="D113" s="45">
        <v>0</v>
      </c>
      <c r="E113" s="45">
        <v>0</v>
      </c>
      <c r="F113" s="45">
        <v>0</v>
      </c>
      <c r="G113" s="45">
        <v>7.4354841415541658E-4</v>
      </c>
      <c r="H113" s="89">
        <v>7.4633646528032523E-4</v>
      </c>
    </row>
    <row r="114" spans="1:8" ht="15" customHeight="1" x14ac:dyDescent="0.45">
      <c r="A114" s="36" t="s">
        <v>360</v>
      </c>
      <c r="B114" s="4" t="s">
        <v>59</v>
      </c>
      <c r="C114" s="44">
        <v>0</v>
      </c>
      <c r="D114" s="45">
        <v>0</v>
      </c>
      <c r="E114" s="45">
        <v>0</v>
      </c>
      <c r="F114" s="45">
        <v>1.968524028788022E-3</v>
      </c>
      <c r="G114" s="45">
        <v>1.9775914567289835E-3</v>
      </c>
      <c r="H114" s="89">
        <v>6.0987792385139494E-3</v>
      </c>
    </row>
    <row r="115" spans="1:8" ht="15" customHeight="1" x14ac:dyDescent="0.45">
      <c r="A115" s="36" t="s">
        <v>361</v>
      </c>
      <c r="B115" s="4" t="s">
        <v>59</v>
      </c>
      <c r="C115" s="44">
        <v>0</v>
      </c>
      <c r="D115" s="45">
        <v>0</v>
      </c>
      <c r="E115" s="45">
        <v>0</v>
      </c>
      <c r="F115" s="45">
        <v>0</v>
      </c>
      <c r="G115" s="45">
        <v>3.0786893401961307E-3</v>
      </c>
      <c r="H115" s="89">
        <v>1.5275416778459546E-3</v>
      </c>
    </row>
    <row r="116" spans="1:8" ht="15" customHeight="1" x14ac:dyDescent="0.45">
      <c r="A116" s="36" t="s">
        <v>362</v>
      </c>
      <c r="B116" s="4" t="s">
        <v>59</v>
      </c>
      <c r="C116" s="44">
        <v>0</v>
      </c>
      <c r="D116" s="45">
        <v>0</v>
      </c>
      <c r="E116" s="45">
        <v>0</v>
      </c>
      <c r="F116" s="45">
        <v>0</v>
      </c>
      <c r="G116" s="45">
        <v>4.3937179861800917E-3</v>
      </c>
      <c r="H116" s="89">
        <v>9.4244630365206417E-3</v>
      </c>
    </row>
    <row r="117" spans="1:8" ht="15" customHeight="1" x14ac:dyDescent="0.45">
      <c r="A117" s="36" t="s">
        <v>363</v>
      </c>
      <c r="B117" s="4" t="s">
        <v>59</v>
      </c>
      <c r="C117" s="44">
        <v>0</v>
      </c>
      <c r="D117" s="45">
        <v>0</v>
      </c>
      <c r="E117" s="45">
        <v>8.6010559804731365E-3</v>
      </c>
      <c r="F117" s="45">
        <v>0</v>
      </c>
      <c r="G117" s="45">
        <v>1.0524662500974035E-2</v>
      </c>
      <c r="H117" s="89">
        <v>5.1246946927272444E-3</v>
      </c>
    </row>
    <row r="118" spans="1:8" ht="15" customHeight="1" x14ac:dyDescent="0.45">
      <c r="A118" s="36" t="s">
        <v>364</v>
      </c>
      <c r="B118" s="4" t="s">
        <v>59</v>
      </c>
      <c r="C118" s="44">
        <v>0</v>
      </c>
      <c r="D118" s="45">
        <v>0</v>
      </c>
      <c r="E118" s="45">
        <v>0</v>
      </c>
      <c r="F118" s="45">
        <v>4.9296355653326761E-2</v>
      </c>
      <c r="G118" s="45">
        <v>4.256680496124568E-2</v>
      </c>
      <c r="H118" s="89">
        <v>6.971715610529905E-2</v>
      </c>
    </row>
    <row r="119" spans="1:8" ht="15" customHeight="1" x14ac:dyDescent="0.45">
      <c r="A119" s="36" t="s">
        <v>365</v>
      </c>
      <c r="B119" s="4" t="s">
        <v>59</v>
      </c>
      <c r="C119" s="44">
        <v>0</v>
      </c>
      <c r="D119" s="45">
        <v>0</v>
      </c>
      <c r="E119" s="45">
        <v>0</v>
      </c>
      <c r="F119" s="45">
        <v>0</v>
      </c>
      <c r="G119" s="45">
        <v>3.2205526548606078E-4</v>
      </c>
      <c r="H119" s="89">
        <v>7.9820118686135469E-5</v>
      </c>
    </row>
    <row r="120" spans="1:8" ht="15" customHeight="1" x14ac:dyDescent="0.45">
      <c r="A120" s="36" t="s">
        <v>366</v>
      </c>
      <c r="B120" s="4" t="s">
        <v>59</v>
      </c>
      <c r="C120" s="44">
        <v>0</v>
      </c>
      <c r="D120" s="45">
        <v>0</v>
      </c>
      <c r="E120" s="45">
        <v>1.3989669365829804E-3</v>
      </c>
      <c r="F120" s="45">
        <v>0</v>
      </c>
      <c r="G120" s="45">
        <v>1.1822189677237109E-3</v>
      </c>
      <c r="H120" s="89">
        <v>6.054010585661955E-4</v>
      </c>
    </row>
    <row r="121" spans="1:8" ht="15" customHeight="1" x14ac:dyDescent="0.45">
      <c r="A121" s="36" t="s">
        <v>367</v>
      </c>
      <c r="B121" s="4" t="s">
        <v>59</v>
      </c>
      <c r="C121" s="44">
        <v>0</v>
      </c>
      <c r="D121" s="45">
        <v>0</v>
      </c>
      <c r="E121" s="45">
        <v>0</v>
      </c>
      <c r="F121" s="45">
        <v>0</v>
      </c>
      <c r="G121" s="45">
        <v>3.3682354064109961E-5</v>
      </c>
      <c r="H121" s="89">
        <v>9.1919608893133341E-5</v>
      </c>
    </row>
    <row r="122" spans="1:8" ht="15" customHeight="1" x14ac:dyDescent="0.45">
      <c r="A122" s="36" t="s">
        <v>367</v>
      </c>
      <c r="B122" s="4" t="s">
        <v>59</v>
      </c>
      <c r="C122" s="44">
        <v>0</v>
      </c>
      <c r="D122" s="45">
        <v>0</v>
      </c>
      <c r="E122" s="45">
        <v>0</v>
      </c>
      <c r="F122" s="45">
        <v>0</v>
      </c>
      <c r="G122" s="45">
        <v>2.6614134664434927E-5</v>
      </c>
      <c r="H122" s="89">
        <v>1.3785908131072413E-4</v>
      </c>
    </row>
    <row r="123" spans="1:8" ht="15" customHeight="1" x14ac:dyDescent="0.45">
      <c r="A123" s="36" t="s">
        <v>368</v>
      </c>
      <c r="B123" s="4" t="s">
        <v>59</v>
      </c>
      <c r="C123" s="44">
        <v>0</v>
      </c>
      <c r="D123" s="45">
        <v>0</v>
      </c>
      <c r="E123" s="45">
        <v>0</v>
      </c>
      <c r="F123" s="45">
        <v>5.6185827968905838E-2</v>
      </c>
      <c r="G123" s="45">
        <v>3.0885279413367271E-3</v>
      </c>
      <c r="H123" s="89">
        <v>8.4286353585271024E-3</v>
      </c>
    </row>
    <row r="124" spans="1:8" ht="15" customHeight="1" x14ac:dyDescent="0.45">
      <c r="A124" s="36" t="s">
        <v>369</v>
      </c>
      <c r="B124" s="4" t="s">
        <v>59</v>
      </c>
      <c r="C124" s="44">
        <v>0</v>
      </c>
      <c r="D124" s="45">
        <v>0</v>
      </c>
      <c r="E124" s="45">
        <v>0</v>
      </c>
      <c r="F124" s="45">
        <v>7.1496892221927506E-5</v>
      </c>
      <c r="G124" s="45">
        <v>8.3366994087223395E-4</v>
      </c>
      <c r="H124" s="89">
        <v>4.0907068617700306E-4</v>
      </c>
    </row>
    <row r="125" spans="1:8" ht="15" customHeight="1" x14ac:dyDescent="0.45">
      <c r="A125" s="36" t="s">
        <v>370</v>
      </c>
      <c r="B125" s="4" t="s">
        <v>59</v>
      </c>
      <c r="C125" s="44">
        <v>0</v>
      </c>
      <c r="D125" s="45">
        <v>0</v>
      </c>
      <c r="E125" s="45">
        <v>0</v>
      </c>
      <c r="F125" s="45">
        <v>0</v>
      </c>
      <c r="G125" s="45">
        <v>4.0392310635372589E-4</v>
      </c>
      <c r="H125" s="89">
        <v>4.7662571844661004E-4</v>
      </c>
    </row>
    <row r="126" spans="1:8" ht="15" customHeight="1" x14ac:dyDescent="0.45">
      <c r="A126" s="36" t="s">
        <v>371</v>
      </c>
      <c r="B126" s="4" t="s">
        <v>59</v>
      </c>
      <c r="C126" s="44">
        <v>0</v>
      </c>
      <c r="D126" s="45">
        <v>0</v>
      </c>
      <c r="E126" s="45">
        <v>7.9015725121816486E-3</v>
      </c>
      <c r="F126" s="45">
        <v>4.0918966756045118E-3</v>
      </c>
      <c r="G126" s="45">
        <v>4.2788131442197686E-4</v>
      </c>
      <c r="H126" s="89">
        <v>3.6256163312366527E-4</v>
      </c>
    </row>
    <row r="127" spans="1:8" ht="15" customHeight="1" x14ac:dyDescent="0.45">
      <c r="A127" s="36" t="s">
        <v>372</v>
      </c>
      <c r="B127" s="4" t="s">
        <v>59</v>
      </c>
      <c r="C127" s="44">
        <v>0</v>
      </c>
      <c r="D127" s="45">
        <v>0</v>
      </c>
      <c r="E127" s="45">
        <v>0</v>
      </c>
      <c r="F127" s="45">
        <v>0</v>
      </c>
      <c r="G127" s="45">
        <v>1.677788533690645E-2</v>
      </c>
      <c r="H127" s="89">
        <v>9.7817846540586631E-3</v>
      </c>
    </row>
    <row r="128" spans="1:8" ht="15" customHeight="1" x14ac:dyDescent="0.45">
      <c r="A128" s="36" t="s">
        <v>373</v>
      </c>
      <c r="B128" s="4" t="s">
        <v>59</v>
      </c>
      <c r="C128" s="44">
        <v>0</v>
      </c>
      <c r="D128" s="45">
        <v>0</v>
      </c>
      <c r="E128" s="45">
        <v>0</v>
      </c>
      <c r="F128" s="45">
        <v>0</v>
      </c>
      <c r="G128" s="45">
        <v>6.807941516958382E-3</v>
      </c>
      <c r="H128" s="89">
        <v>3.9294610908772462E-3</v>
      </c>
    </row>
    <row r="129" spans="1:8" ht="15" customHeight="1" x14ac:dyDescent="0.45">
      <c r="A129" s="36" t="s">
        <v>374</v>
      </c>
      <c r="B129" s="4" t="s">
        <v>59</v>
      </c>
      <c r="C129" s="44">
        <v>0</v>
      </c>
      <c r="D129" s="45">
        <v>0</v>
      </c>
      <c r="E129" s="45">
        <v>0</v>
      </c>
      <c r="F129" s="45">
        <v>0</v>
      </c>
      <c r="G129" s="45">
        <v>4.2162043566559681E-3</v>
      </c>
      <c r="H129" s="89">
        <v>7.1084338886250702E-3</v>
      </c>
    </row>
    <row r="130" spans="1:8" ht="15" customHeight="1" x14ac:dyDescent="0.45">
      <c r="A130" s="36" t="s">
        <v>375</v>
      </c>
      <c r="B130" s="4" t="s">
        <v>59</v>
      </c>
      <c r="C130" s="44">
        <v>0</v>
      </c>
      <c r="D130" s="45">
        <v>0</v>
      </c>
      <c r="E130" s="45">
        <v>0</v>
      </c>
      <c r="F130" s="45">
        <v>0</v>
      </c>
      <c r="G130" s="45">
        <v>1.4270478878380727E-3</v>
      </c>
      <c r="H130" s="89">
        <v>2.0382855319915066E-4</v>
      </c>
    </row>
    <row r="131" spans="1:8" ht="15" customHeight="1" x14ac:dyDescent="0.45">
      <c r="A131" s="36" t="s">
        <v>376</v>
      </c>
      <c r="B131" s="4" t="s">
        <v>59</v>
      </c>
      <c r="C131" s="44">
        <v>0</v>
      </c>
      <c r="D131" s="45">
        <v>0</v>
      </c>
      <c r="E131" s="45">
        <v>1.1371821779826157E-2</v>
      </c>
      <c r="F131" s="45">
        <v>0</v>
      </c>
      <c r="G131" s="45">
        <v>1.5297621945826434E-2</v>
      </c>
      <c r="H131" s="89">
        <v>5.650329007960345E-3</v>
      </c>
    </row>
    <row r="132" spans="1:8" ht="15" customHeight="1" x14ac:dyDescent="0.45">
      <c r="A132" s="36" t="s">
        <v>376</v>
      </c>
      <c r="B132" s="4" t="s">
        <v>59</v>
      </c>
      <c r="C132" s="44">
        <v>0</v>
      </c>
      <c r="D132" s="45">
        <v>0</v>
      </c>
      <c r="E132" s="45">
        <v>0</v>
      </c>
      <c r="F132" s="45">
        <v>0</v>
      </c>
      <c r="G132" s="45">
        <v>1.0377327554125446E-2</v>
      </c>
      <c r="H132" s="89">
        <v>8.4427891128604892E-3</v>
      </c>
    </row>
    <row r="133" spans="1:8" ht="15" customHeight="1" x14ac:dyDescent="0.45">
      <c r="A133" s="36" t="s">
        <v>377</v>
      </c>
      <c r="B133" s="4" t="s">
        <v>59</v>
      </c>
      <c r="C133" s="44">
        <v>0</v>
      </c>
      <c r="D133" s="45">
        <v>0</v>
      </c>
      <c r="E133" s="45">
        <v>7.7182037916072223E-3</v>
      </c>
      <c r="F133" s="45">
        <v>0</v>
      </c>
      <c r="G133" s="45">
        <v>1.2653246077374801E-2</v>
      </c>
      <c r="H133" s="89">
        <v>7.727498076909696E-2</v>
      </c>
    </row>
    <row r="134" spans="1:8" ht="15" customHeight="1" x14ac:dyDescent="0.45">
      <c r="A134" s="36" t="s">
        <v>378</v>
      </c>
      <c r="B134" s="4" t="s">
        <v>59</v>
      </c>
      <c r="C134" s="44">
        <v>0</v>
      </c>
      <c r="D134" s="45">
        <v>0</v>
      </c>
      <c r="E134" s="45">
        <v>0</v>
      </c>
      <c r="F134" s="45">
        <v>0</v>
      </c>
      <c r="G134" s="45">
        <v>5.3240197241735373E-3</v>
      </c>
      <c r="H134" s="89">
        <v>3.7899474847475009E-2</v>
      </c>
    </row>
    <row r="135" spans="1:8" ht="15" customHeight="1" x14ac:dyDescent="0.45">
      <c r="A135" s="36" t="s">
        <v>379</v>
      </c>
      <c r="B135" s="4" t="s">
        <v>59</v>
      </c>
      <c r="C135" s="44">
        <v>0</v>
      </c>
      <c r="D135" s="45">
        <v>0</v>
      </c>
      <c r="E135" s="45">
        <v>0</v>
      </c>
      <c r="F135" s="45">
        <v>0</v>
      </c>
      <c r="G135" s="45">
        <v>2.2242969591574662E-2</v>
      </c>
      <c r="H135" s="89">
        <v>4.1236871931679228E-2</v>
      </c>
    </row>
    <row r="136" spans="1:8" ht="15" customHeight="1" x14ac:dyDescent="0.45">
      <c r="A136" s="36" t="s">
        <v>263</v>
      </c>
      <c r="B136" s="4" t="s">
        <v>59</v>
      </c>
      <c r="C136" s="44">
        <v>0</v>
      </c>
      <c r="D136" s="45">
        <v>0</v>
      </c>
      <c r="E136" s="45">
        <v>0</v>
      </c>
      <c r="F136" s="45">
        <v>0</v>
      </c>
      <c r="G136" s="45">
        <v>4.8093924036687893E-5</v>
      </c>
      <c r="H136" s="89">
        <v>7.2849467329938517E-6</v>
      </c>
    </row>
    <row r="137" spans="1:8" ht="15" customHeight="1" x14ac:dyDescent="0.45">
      <c r="A137" s="36" t="s">
        <v>380</v>
      </c>
      <c r="B137" s="4" t="s">
        <v>59</v>
      </c>
      <c r="C137" s="44">
        <v>0</v>
      </c>
      <c r="D137" s="45">
        <v>0</v>
      </c>
      <c r="E137" s="45">
        <v>7.8994613207299894E-3</v>
      </c>
      <c r="F137" s="45">
        <v>0</v>
      </c>
      <c r="G137" s="45">
        <v>5.0102761524098982E-3</v>
      </c>
      <c r="H137" s="89">
        <v>3.2965578610745221E-2</v>
      </c>
    </row>
    <row r="138" spans="1:8" ht="15" customHeight="1" x14ac:dyDescent="0.45">
      <c r="A138" s="36" t="s">
        <v>381</v>
      </c>
      <c r="B138" s="4" t="s">
        <v>59</v>
      </c>
      <c r="C138" s="44">
        <v>0</v>
      </c>
      <c r="D138" s="45">
        <v>0</v>
      </c>
      <c r="E138" s="45">
        <v>0</v>
      </c>
      <c r="F138" s="45">
        <v>0</v>
      </c>
      <c r="G138" s="45">
        <v>1.831688932773414E-3</v>
      </c>
      <c r="H138" s="89">
        <v>1.2018908851050951E-3</v>
      </c>
    </row>
    <row r="139" spans="1:8" ht="15" customHeight="1" x14ac:dyDescent="0.45">
      <c r="A139" s="36" t="s">
        <v>382</v>
      </c>
      <c r="B139" s="4" t="s">
        <v>59</v>
      </c>
      <c r="C139" s="44">
        <v>0</v>
      </c>
      <c r="D139" s="45">
        <v>0</v>
      </c>
      <c r="E139" s="45">
        <v>0</v>
      </c>
      <c r="F139" s="45">
        <v>0</v>
      </c>
      <c r="G139" s="45">
        <v>9.4768298252507664E-4</v>
      </c>
      <c r="H139" s="89">
        <v>4.4374454296393156E-4</v>
      </c>
    </row>
    <row r="140" spans="1:8" ht="15" customHeight="1" x14ac:dyDescent="0.45">
      <c r="A140" s="36" t="s">
        <v>383</v>
      </c>
      <c r="B140" s="4" t="s">
        <v>59</v>
      </c>
      <c r="C140" s="44">
        <v>5.9362344948280119E-2</v>
      </c>
      <c r="D140" s="45">
        <v>0</v>
      </c>
      <c r="E140" s="45">
        <v>0</v>
      </c>
      <c r="F140" s="45">
        <v>9.8302917174811679E-3</v>
      </c>
      <c r="G140" s="45">
        <v>8.4883376205910476E-3</v>
      </c>
      <c r="H140" s="89">
        <v>1.3902447212282171E-2</v>
      </c>
    </row>
    <row r="141" spans="1:8" ht="15" customHeight="1" x14ac:dyDescent="0.45">
      <c r="A141" s="36" t="s">
        <v>384</v>
      </c>
      <c r="B141" s="4" t="s">
        <v>59</v>
      </c>
      <c r="C141" s="44">
        <v>6.6873683799923159E-2</v>
      </c>
      <c r="D141" s="45">
        <v>0</v>
      </c>
      <c r="E141" s="45">
        <v>0</v>
      </c>
      <c r="F141" s="45">
        <v>0</v>
      </c>
      <c r="G141" s="45">
        <v>0</v>
      </c>
      <c r="H141" s="89">
        <v>7.3965752948806115E-5</v>
      </c>
    </row>
    <row r="142" spans="1:8" ht="15" customHeight="1" x14ac:dyDescent="0.45">
      <c r="A142" s="36" t="s">
        <v>384</v>
      </c>
      <c r="B142" s="4" t="s">
        <v>59</v>
      </c>
      <c r="C142" s="44">
        <v>2.8990096516876986E-2</v>
      </c>
      <c r="D142" s="45">
        <v>0</v>
      </c>
      <c r="E142" s="45">
        <v>0</v>
      </c>
      <c r="F142" s="45">
        <v>0</v>
      </c>
      <c r="G142" s="45">
        <v>0</v>
      </c>
      <c r="H142" s="89">
        <v>1.5221799008651623E-4</v>
      </c>
    </row>
    <row r="143" spans="1:8" ht="15" customHeight="1" x14ac:dyDescent="0.45">
      <c r="A143" s="36" t="s">
        <v>385</v>
      </c>
      <c r="B143" s="4" t="s">
        <v>59</v>
      </c>
      <c r="C143" s="44">
        <v>2.6025341514489275E-2</v>
      </c>
      <c r="D143" s="45">
        <v>0</v>
      </c>
      <c r="E143" s="45">
        <v>0</v>
      </c>
      <c r="F143" s="45">
        <v>0</v>
      </c>
      <c r="G143" s="45">
        <v>0</v>
      </c>
      <c r="H143" s="89">
        <v>0</v>
      </c>
    </row>
    <row r="144" spans="1:8" ht="15" customHeight="1" x14ac:dyDescent="0.45">
      <c r="A144" s="36" t="s">
        <v>386</v>
      </c>
      <c r="B144" s="4" t="s">
        <v>59</v>
      </c>
      <c r="C144" s="44">
        <v>4.6505525826433934E-2</v>
      </c>
      <c r="D144" s="45">
        <v>0</v>
      </c>
      <c r="E144" s="45">
        <v>0</v>
      </c>
      <c r="F144" s="45">
        <v>0</v>
      </c>
      <c r="G144" s="45">
        <v>0</v>
      </c>
      <c r="H144" s="89">
        <v>5.8113855141895643E-4</v>
      </c>
    </row>
    <row r="145" spans="1:8" ht="15" customHeight="1" x14ac:dyDescent="0.45">
      <c r="A145" s="36" t="s">
        <v>387</v>
      </c>
      <c r="B145" s="4" t="s">
        <v>59</v>
      </c>
      <c r="C145" s="44">
        <v>6.212409972264573E-2</v>
      </c>
      <c r="D145" s="45">
        <v>0</v>
      </c>
      <c r="E145" s="45">
        <v>0</v>
      </c>
      <c r="F145" s="45">
        <v>0</v>
      </c>
      <c r="G145" s="45">
        <v>0</v>
      </c>
      <c r="H145" s="89">
        <v>7.3965752948806115E-5</v>
      </c>
    </row>
    <row r="146" spans="1:8" ht="15" customHeight="1" x14ac:dyDescent="0.45">
      <c r="A146" s="36" t="s">
        <v>388</v>
      </c>
      <c r="B146" s="4" t="s">
        <v>59</v>
      </c>
      <c r="C146" s="44">
        <v>0</v>
      </c>
      <c r="D146" s="45">
        <v>0</v>
      </c>
      <c r="E146" s="45">
        <v>0</v>
      </c>
      <c r="F146" s="45">
        <v>0</v>
      </c>
      <c r="G146" s="45">
        <v>3.9511884661141036E-5</v>
      </c>
      <c r="H146" s="89">
        <v>0</v>
      </c>
    </row>
    <row r="147" spans="1:8" ht="15" customHeight="1" x14ac:dyDescent="0.45">
      <c r="A147" s="36" t="s">
        <v>389</v>
      </c>
      <c r="B147" s="4" t="s">
        <v>59</v>
      </c>
      <c r="C147" s="44">
        <v>0</v>
      </c>
      <c r="D147" s="45">
        <v>0</v>
      </c>
      <c r="E147" s="45">
        <v>0</v>
      </c>
      <c r="F147" s="45">
        <v>0</v>
      </c>
      <c r="G147" s="45">
        <v>2.4058629433632733E-3</v>
      </c>
      <c r="H147" s="89">
        <v>3.9631726101436548E-4</v>
      </c>
    </row>
    <row r="148" spans="1:8" ht="15" customHeight="1" x14ac:dyDescent="0.45">
      <c r="A148" s="36" t="s">
        <v>390</v>
      </c>
      <c r="B148" s="4" t="s">
        <v>59</v>
      </c>
      <c r="C148" s="44">
        <v>0</v>
      </c>
      <c r="D148" s="45">
        <v>0</v>
      </c>
      <c r="E148" s="45">
        <v>0</v>
      </c>
      <c r="F148" s="45">
        <v>0</v>
      </c>
      <c r="G148" s="45">
        <v>2.9056882225427304E-3</v>
      </c>
      <c r="H148" s="89">
        <v>7.6016185725638727E-4</v>
      </c>
    </row>
    <row r="149" spans="1:8" ht="15" customHeight="1" x14ac:dyDescent="0.45">
      <c r="A149" s="36" t="s">
        <v>391</v>
      </c>
      <c r="B149" s="4" t="s">
        <v>59</v>
      </c>
      <c r="C149" s="44">
        <v>0</v>
      </c>
      <c r="D149" s="45">
        <v>0</v>
      </c>
      <c r="E149" s="45">
        <v>0</v>
      </c>
      <c r="F149" s="45">
        <v>0</v>
      </c>
      <c r="G149" s="45">
        <v>1.0385662623761175E-3</v>
      </c>
      <c r="H149" s="89">
        <v>3.2115573324501776E-4</v>
      </c>
    </row>
    <row r="150" spans="1:8" ht="15" customHeight="1" x14ac:dyDescent="0.45">
      <c r="A150" s="36" t="s">
        <v>392</v>
      </c>
      <c r="B150" s="4" t="s">
        <v>59</v>
      </c>
      <c r="C150" s="44">
        <v>0</v>
      </c>
      <c r="D150" s="45">
        <v>0</v>
      </c>
      <c r="E150" s="45">
        <v>0</v>
      </c>
      <c r="F150" s="45">
        <v>0</v>
      </c>
      <c r="G150" s="45">
        <v>3.9798005040114391E-4</v>
      </c>
      <c r="H150" s="89">
        <v>6.7084889584885651E-5</v>
      </c>
    </row>
    <row r="151" spans="1:8" ht="15" customHeight="1" x14ac:dyDescent="0.45">
      <c r="A151" s="36" t="s">
        <v>393</v>
      </c>
      <c r="B151" s="4" t="s">
        <v>59</v>
      </c>
      <c r="C151" s="44">
        <v>0</v>
      </c>
      <c r="D151" s="45">
        <v>0</v>
      </c>
      <c r="E151" s="45">
        <v>2.5816248797156313E-2</v>
      </c>
      <c r="F151" s="45">
        <v>0</v>
      </c>
      <c r="G151" s="45">
        <v>1.1434566436040574E-2</v>
      </c>
      <c r="H151" s="89">
        <v>1.0832074499659389E-2</v>
      </c>
    </row>
    <row r="152" spans="1:8" ht="15" customHeight="1" x14ac:dyDescent="0.45">
      <c r="A152" s="36" t="s">
        <v>393</v>
      </c>
      <c r="B152" s="4" t="s">
        <v>59</v>
      </c>
      <c r="C152" s="44">
        <v>0</v>
      </c>
      <c r="D152" s="45">
        <v>0</v>
      </c>
      <c r="E152" s="45">
        <v>0</v>
      </c>
      <c r="F152" s="45">
        <v>0</v>
      </c>
      <c r="G152" s="45">
        <v>1.3333981537836702E-3</v>
      </c>
      <c r="H152" s="89">
        <v>1.603156006949262E-3</v>
      </c>
    </row>
    <row r="153" spans="1:8" ht="15" customHeight="1" x14ac:dyDescent="0.45">
      <c r="A153" s="36" t="s">
        <v>394</v>
      </c>
      <c r="B153" s="4" t="s">
        <v>59</v>
      </c>
      <c r="C153" s="44">
        <v>0</v>
      </c>
      <c r="D153" s="45">
        <v>0</v>
      </c>
      <c r="E153" s="45">
        <v>0</v>
      </c>
      <c r="F153" s="45">
        <v>0</v>
      </c>
      <c r="G153" s="45">
        <v>0</v>
      </c>
      <c r="H153" s="89">
        <v>1.5656792620531539E-4</v>
      </c>
    </row>
    <row r="154" spans="1:8" ht="15" customHeight="1" x14ac:dyDescent="0.45">
      <c r="A154" s="36" t="s">
        <v>395</v>
      </c>
      <c r="B154" s="4" t="s">
        <v>59</v>
      </c>
      <c r="C154" s="44">
        <v>0</v>
      </c>
      <c r="D154" s="45">
        <v>0</v>
      </c>
      <c r="E154" s="45">
        <v>0</v>
      </c>
      <c r="F154" s="45">
        <v>0</v>
      </c>
      <c r="G154" s="45">
        <v>0</v>
      </c>
      <c r="H154" s="89">
        <v>1.0143620790028603E-4</v>
      </c>
    </row>
    <row r="155" spans="1:8" ht="15" customHeight="1" x14ac:dyDescent="0.45">
      <c r="A155" s="36" t="s">
        <v>396</v>
      </c>
      <c r="B155" s="4" t="s">
        <v>59</v>
      </c>
      <c r="C155" s="44">
        <v>0</v>
      </c>
      <c r="D155" s="45">
        <v>0</v>
      </c>
      <c r="E155" s="45">
        <v>0</v>
      </c>
      <c r="F155" s="45">
        <v>0</v>
      </c>
      <c r="G155" s="45">
        <v>0</v>
      </c>
      <c r="H155" s="89">
        <v>2.3281774299407123E-4</v>
      </c>
    </row>
    <row r="156" spans="1:8" ht="15" customHeight="1" x14ac:dyDescent="0.45">
      <c r="A156" s="36" t="s">
        <v>397</v>
      </c>
      <c r="B156" s="4" t="s">
        <v>59</v>
      </c>
      <c r="C156" s="44">
        <v>0</v>
      </c>
      <c r="D156" s="45">
        <v>0</v>
      </c>
      <c r="E156" s="45">
        <v>0</v>
      </c>
      <c r="F156" s="45">
        <v>0</v>
      </c>
      <c r="G156" s="45">
        <v>1.7620020305109997E-4</v>
      </c>
      <c r="H156" s="89">
        <v>1.4834112254763303E-4</v>
      </c>
    </row>
    <row r="157" spans="1:8" ht="15" customHeight="1" x14ac:dyDescent="0.45">
      <c r="A157" s="36" t="s">
        <v>398</v>
      </c>
      <c r="B157" s="4" t="s">
        <v>59</v>
      </c>
      <c r="C157" s="44">
        <v>0</v>
      </c>
      <c r="D157" s="45">
        <v>0</v>
      </c>
      <c r="E157" s="45">
        <v>0</v>
      </c>
      <c r="F157" s="45">
        <v>0</v>
      </c>
      <c r="G157" s="45">
        <v>0</v>
      </c>
      <c r="H157" s="89">
        <v>4.2945828450197533E-4</v>
      </c>
    </row>
    <row r="158" spans="1:8" ht="15" customHeight="1" x14ac:dyDescent="0.45">
      <c r="A158" s="36" t="s">
        <v>399</v>
      </c>
      <c r="B158" s="4" t="s">
        <v>59</v>
      </c>
      <c r="C158" s="44">
        <v>0</v>
      </c>
      <c r="D158" s="45">
        <v>0</v>
      </c>
      <c r="E158" s="45">
        <v>0</v>
      </c>
      <c r="F158" s="45">
        <v>0</v>
      </c>
      <c r="G158" s="45">
        <v>3.472025001121925E-4</v>
      </c>
      <c r="H158" s="89">
        <v>7.1145863225772436E-5</v>
      </c>
    </row>
    <row r="159" spans="1:8" ht="15" customHeight="1" x14ac:dyDescent="0.45">
      <c r="A159" s="36" t="s">
        <v>400</v>
      </c>
      <c r="B159" s="4" t="s">
        <v>59</v>
      </c>
      <c r="C159" s="44">
        <v>0</v>
      </c>
      <c r="D159" s="45">
        <v>0</v>
      </c>
      <c r="E159" s="45">
        <v>0</v>
      </c>
      <c r="F159" s="45">
        <v>0</v>
      </c>
      <c r="G159" s="45">
        <v>0</v>
      </c>
      <c r="H159" s="89">
        <v>9.1972658452138293E-5</v>
      </c>
    </row>
    <row r="160" spans="1:8" ht="15" customHeight="1" x14ac:dyDescent="0.45">
      <c r="A160" s="36" t="s">
        <v>401</v>
      </c>
      <c r="B160" s="4" t="s">
        <v>59</v>
      </c>
      <c r="C160" s="44">
        <v>0</v>
      </c>
      <c r="D160" s="45">
        <v>0</v>
      </c>
      <c r="E160" s="45">
        <v>0</v>
      </c>
      <c r="F160" s="45">
        <v>0</v>
      </c>
      <c r="G160" s="45">
        <v>0</v>
      </c>
      <c r="H160" s="89">
        <v>2.4803893609893845E-4</v>
      </c>
    </row>
    <row r="161" spans="1:8" ht="15" customHeight="1" x14ac:dyDescent="0.45">
      <c r="A161" s="36" t="s">
        <v>402</v>
      </c>
      <c r="B161" s="4" t="s">
        <v>59</v>
      </c>
      <c r="C161" s="44">
        <v>0</v>
      </c>
      <c r="D161" s="45">
        <v>8.6872724800157175E-2</v>
      </c>
      <c r="E161" s="45">
        <v>0</v>
      </c>
      <c r="F161" s="45">
        <v>0</v>
      </c>
      <c r="G161" s="45">
        <v>3.8457686089867116E-3</v>
      </c>
      <c r="H161" s="89">
        <v>1.7575600818106833E-3</v>
      </c>
    </row>
    <row r="162" spans="1:8" ht="15" customHeight="1" x14ac:dyDescent="0.45">
      <c r="A162" s="36" t="s">
        <v>402</v>
      </c>
      <c r="B162" s="4" t="s">
        <v>59</v>
      </c>
      <c r="C162" s="44">
        <v>0</v>
      </c>
      <c r="D162" s="45">
        <v>0</v>
      </c>
      <c r="E162" s="45">
        <v>0</v>
      </c>
      <c r="F162" s="45">
        <v>0</v>
      </c>
      <c r="G162" s="45">
        <v>2.9391172362273526E-5</v>
      </c>
      <c r="H162" s="89">
        <v>8.685612425930524E-3</v>
      </c>
    </row>
    <row r="163" spans="1:8" ht="15" customHeight="1" x14ac:dyDescent="0.45">
      <c r="A163" s="36" t="s">
        <v>403</v>
      </c>
      <c r="B163" s="4" t="s">
        <v>59</v>
      </c>
      <c r="C163" s="44">
        <v>0</v>
      </c>
      <c r="D163" s="45">
        <v>0</v>
      </c>
      <c r="E163" s="45">
        <v>0</v>
      </c>
      <c r="F163" s="45">
        <v>0</v>
      </c>
      <c r="G163" s="45">
        <v>1.109314888525845E-3</v>
      </c>
      <c r="H163" s="89">
        <v>9.8264848027842665E-4</v>
      </c>
    </row>
    <row r="164" spans="1:8" ht="15" customHeight="1" x14ac:dyDescent="0.45">
      <c r="A164" s="36" t="s">
        <v>404</v>
      </c>
      <c r="B164" s="4" t="s">
        <v>59</v>
      </c>
      <c r="C164" s="44">
        <v>0</v>
      </c>
      <c r="D164" s="45">
        <v>0</v>
      </c>
      <c r="E164" s="45">
        <v>0</v>
      </c>
      <c r="F164" s="45">
        <v>0</v>
      </c>
      <c r="G164" s="45">
        <v>7.9426752674667533E-3</v>
      </c>
      <c r="H164" s="89">
        <v>3.1632930109091774E-3</v>
      </c>
    </row>
    <row r="165" spans="1:8" ht="15" customHeight="1" x14ac:dyDescent="0.45">
      <c r="A165" s="36" t="s">
        <v>405</v>
      </c>
      <c r="B165" s="4" t="s">
        <v>59</v>
      </c>
      <c r="C165" s="44">
        <v>0</v>
      </c>
      <c r="D165" s="45">
        <v>0</v>
      </c>
      <c r="E165" s="45">
        <v>0</v>
      </c>
      <c r="F165" s="45">
        <v>0</v>
      </c>
      <c r="G165" s="45">
        <v>9.8851110312044837E-3</v>
      </c>
      <c r="H165" s="89">
        <v>3.6288360836249844E-4</v>
      </c>
    </row>
    <row r="166" spans="1:8" ht="15" customHeight="1" x14ac:dyDescent="0.45">
      <c r="A166" s="36" t="s">
        <v>406</v>
      </c>
      <c r="B166" s="4" t="s">
        <v>59</v>
      </c>
      <c r="C166" s="44">
        <v>0</v>
      </c>
      <c r="D166" s="45">
        <v>0</v>
      </c>
      <c r="E166" s="45">
        <v>0</v>
      </c>
      <c r="F166" s="45">
        <v>0</v>
      </c>
      <c r="G166" s="45">
        <v>7.8555831568030404E-3</v>
      </c>
      <c r="H166" s="89">
        <v>8.9992311356782827E-3</v>
      </c>
    </row>
    <row r="167" spans="1:8" ht="15" customHeight="1" x14ac:dyDescent="0.45">
      <c r="A167" s="36" t="s">
        <v>407</v>
      </c>
      <c r="B167" s="4" t="s">
        <v>59</v>
      </c>
      <c r="C167" s="44">
        <v>4.2051545662006064E-2</v>
      </c>
      <c r="D167" s="45">
        <v>0</v>
      </c>
      <c r="E167" s="45">
        <v>2.7414100594942998E-3</v>
      </c>
      <c r="F167" s="45">
        <v>0</v>
      </c>
      <c r="G167" s="45">
        <v>0</v>
      </c>
      <c r="H167" s="89">
        <v>9.7960909397096468E-4</v>
      </c>
    </row>
    <row r="168" spans="1:8" ht="15" customHeight="1" x14ac:dyDescent="0.45">
      <c r="A168" s="36" t="s">
        <v>408</v>
      </c>
      <c r="B168" s="4" t="s">
        <v>59</v>
      </c>
      <c r="C168" s="44">
        <v>0</v>
      </c>
      <c r="D168" s="45">
        <v>0</v>
      </c>
      <c r="E168" s="45">
        <v>0.17405620808085798</v>
      </c>
      <c r="F168" s="45">
        <v>0</v>
      </c>
      <c r="G168" s="45">
        <v>5.3446693473435282E-5</v>
      </c>
      <c r="H168" s="89">
        <v>0</v>
      </c>
    </row>
    <row r="169" spans="1:8" ht="15" customHeight="1" x14ac:dyDescent="0.45">
      <c r="A169" s="36" t="s">
        <v>409</v>
      </c>
      <c r="B169" s="4" t="s">
        <v>59</v>
      </c>
      <c r="C169" s="44">
        <v>0</v>
      </c>
      <c r="D169" s="45">
        <v>0</v>
      </c>
      <c r="E169" s="45">
        <v>0</v>
      </c>
      <c r="F169" s="45">
        <v>0</v>
      </c>
      <c r="G169" s="45">
        <v>5.6709294062656356E-4</v>
      </c>
      <c r="H169" s="89">
        <v>3.4565374005816142E-4</v>
      </c>
    </row>
    <row r="170" spans="1:8" ht="15" customHeight="1" x14ac:dyDescent="0.45">
      <c r="A170" s="36" t="s">
        <v>410</v>
      </c>
      <c r="B170" s="4" t="s">
        <v>59</v>
      </c>
      <c r="C170" s="44">
        <v>0</v>
      </c>
      <c r="D170" s="45">
        <v>0</v>
      </c>
      <c r="E170" s="45">
        <v>0</v>
      </c>
      <c r="F170" s="45">
        <v>0</v>
      </c>
      <c r="G170" s="45">
        <v>9.5481022007215029E-3</v>
      </c>
      <c r="H170" s="89">
        <v>5.8909658231639621E-3</v>
      </c>
    </row>
    <row r="171" spans="1:8" ht="15" customHeight="1" x14ac:dyDescent="0.45">
      <c r="A171" s="36" t="s">
        <v>411</v>
      </c>
      <c r="B171" s="4" t="s">
        <v>59</v>
      </c>
      <c r="C171" s="44">
        <v>0</v>
      </c>
      <c r="D171" s="45">
        <v>0</v>
      </c>
      <c r="E171" s="45">
        <v>0</v>
      </c>
      <c r="F171" s="45">
        <v>0</v>
      </c>
      <c r="G171" s="45">
        <v>6.6986641327311514E-5</v>
      </c>
      <c r="H171" s="89">
        <v>5.2993071014871222E-5</v>
      </c>
    </row>
    <row r="172" spans="1:8" ht="15" customHeight="1" x14ac:dyDescent="0.45">
      <c r="A172" s="36" t="s">
        <v>411</v>
      </c>
      <c r="B172" s="4" t="s">
        <v>59</v>
      </c>
      <c r="C172" s="44">
        <v>0</v>
      </c>
      <c r="D172" s="45">
        <v>0</v>
      </c>
      <c r="E172" s="45">
        <v>0</v>
      </c>
      <c r="F172" s="45">
        <v>0</v>
      </c>
      <c r="G172" s="45">
        <v>0</v>
      </c>
      <c r="H172" s="89">
        <v>3.2696014651534346E-5</v>
      </c>
    </row>
    <row r="173" spans="1:8" ht="15" customHeight="1" x14ac:dyDescent="0.45">
      <c r="A173" s="36" t="s">
        <v>412</v>
      </c>
      <c r="B173" s="4" t="s">
        <v>59</v>
      </c>
      <c r="C173" s="44">
        <v>0</v>
      </c>
      <c r="D173" s="45">
        <v>0</v>
      </c>
      <c r="E173" s="45">
        <v>0</v>
      </c>
      <c r="F173" s="45">
        <v>0</v>
      </c>
      <c r="G173" s="45">
        <v>5.4621045919550307E-3</v>
      </c>
      <c r="H173" s="89">
        <v>3.3292547756142484E-3</v>
      </c>
    </row>
    <row r="174" spans="1:8" ht="15" customHeight="1" x14ac:dyDescent="0.45">
      <c r="A174" s="36" t="s">
        <v>413</v>
      </c>
      <c r="B174" s="4" t="s">
        <v>59</v>
      </c>
      <c r="C174" s="44">
        <v>0</v>
      </c>
      <c r="D174" s="45">
        <v>0</v>
      </c>
      <c r="E174" s="45">
        <v>0</v>
      </c>
      <c r="F174" s="45">
        <v>0</v>
      </c>
      <c r="G174" s="45">
        <v>0</v>
      </c>
      <c r="H174" s="89">
        <v>2.3649129983287968E-5</v>
      </c>
    </row>
    <row r="175" spans="1:8" ht="15" customHeight="1" x14ac:dyDescent="0.45">
      <c r="A175" s="36" t="s">
        <v>414</v>
      </c>
      <c r="B175" s="4" t="s">
        <v>59</v>
      </c>
      <c r="C175" s="44">
        <v>0</v>
      </c>
      <c r="D175" s="45">
        <v>0</v>
      </c>
      <c r="E175" s="45">
        <v>0</v>
      </c>
      <c r="F175" s="45">
        <v>0</v>
      </c>
      <c r="G175" s="45">
        <v>0</v>
      </c>
      <c r="H175" s="89">
        <v>7.3710218913979403E-5</v>
      </c>
    </row>
    <row r="176" spans="1:8" ht="15" customHeight="1" x14ac:dyDescent="0.45">
      <c r="A176" s="36" t="s">
        <v>415</v>
      </c>
      <c r="B176" s="4" t="s">
        <v>59</v>
      </c>
      <c r="C176" s="44">
        <v>0</v>
      </c>
      <c r="D176" s="45">
        <v>0</v>
      </c>
      <c r="E176" s="45">
        <v>0</v>
      </c>
      <c r="F176" s="45">
        <v>0</v>
      </c>
      <c r="G176" s="45">
        <v>1.6701852880755062E-3</v>
      </c>
      <c r="H176" s="89">
        <v>1.6361059409850691E-3</v>
      </c>
    </row>
    <row r="177" spans="1:8" ht="15" customHeight="1" x14ac:dyDescent="0.45">
      <c r="A177" s="36" t="s">
        <v>416</v>
      </c>
      <c r="B177" s="4" t="s">
        <v>59</v>
      </c>
      <c r="C177" s="44">
        <v>0</v>
      </c>
      <c r="D177" s="45">
        <v>0</v>
      </c>
      <c r="E177" s="45">
        <v>0</v>
      </c>
      <c r="F177" s="45">
        <v>0</v>
      </c>
      <c r="G177" s="45">
        <v>9.464771004928863E-4</v>
      </c>
      <c r="H177" s="89">
        <v>1.0282382124356981E-3</v>
      </c>
    </row>
    <row r="178" spans="1:8" ht="15" customHeight="1" x14ac:dyDescent="0.45">
      <c r="A178" s="36" t="s">
        <v>417</v>
      </c>
      <c r="B178" s="4" t="s">
        <v>59</v>
      </c>
      <c r="C178" s="44">
        <v>0</v>
      </c>
      <c r="D178" s="45">
        <v>0</v>
      </c>
      <c r="E178" s="45">
        <v>0.10040918138044322</v>
      </c>
      <c r="F178" s="45">
        <v>0</v>
      </c>
      <c r="G178" s="45">
        <v>2.0072386844157712E-4</v>
      </c>
      <c r="H178" s="89">
        <v>1.2507122098420241E-3</v>
      </c>
    </row>
    <row r="179" spans="1:8" ht="15" customHeight="1" x14ac:dyDescent="0.45">
      <c r="A179" s="36" t="s">
        <v>418</v>
      </c>
      <c r="B179" s="4" t="s">
        <v>59</v>
      </c>
      <c r="C179" s="44">
        <v>0</v>
      </c>
      <c r="D179" s="45">
        <v>0</v>
      </c>
      <c r="E179" s="45">
        <v>0</v>
      </c>
      <c r="F179" s="45">
        <v>0</v>
      </c>
      <c r="G179" s="45">
        <v>2.0133141856896199E-3</v>
      </c>
      <c r="H179" s="89">
        <v>3.9837029432059218E-3</v>
      </c>
    </row>
    <row r="180" spans="1:8" ht="15" customHeight="1" x14ac:dyDescent="0.45">
      <c r="A180" s="36" t="s">
        <v>419</v>
      </c>
      <c r="B180" s="4" t="s">
        <v>59</v>
      </c>
      <c r="C180" s="44">
        <v>0</v>
      </c>
      <c r="D180" s="45">
        <v>0</v>
      </c>
      <c r="E180" s="45">
        <v>0</v>
      </c>
      <c r="F180" s="45">
        <v>0</v>
      </c>
      <c r="G180" s="45">
        <v>7.789507158098755E-4</v>
      </c>
      <c r="H180" s="89">
        <v>6.1592096754384861E-5</v>
      </c>
    </row>
    <row r="181" spans="1:8" ht="15" customHeight="1" x14ac:dyDescent="0.45">
      <c r="A181" s="36" t="s">
        <v>420</v>
      </c>
      <c r="B181" s="4" t="s">
        <v>59</v>
      </c>
      <c r="C181" s="44">
        <v>0</v>
      </c>
      <c r="D181" s="45">
        <v>0</v>
      </c>
      <c r="E181" s="45">
        <v>0</v>
      </c>
      <c r="F181" s="45">
        <v>0</v>
      </c>
      <c r="G181" s="45">
        <v>7.0472083704196282E-3</v>
      </c>
      <c r="H181" s="89">
        <v>5.1403901164009903E-4</v>
      </c>
    </row>
    <row r="182" spans="1:8" ht="15" customHeight="1" x14ac:dyDescent="0.45">
      <c r="A182" s="36" t="s">
        <v>420</v>
      </c>
      <c r="B182" s="4" t="s">
        <v>59</v>
      </c>
      <c r="C182" s="44">
        <v>5.049468656892446E-2</v>
      </c>
      <c r="D182" s="45">
        <v>0</v>
      </c>
      <c r="E182" s="45">
        <v>4.1032965860625745E-3</v>
      </c>
      <c r="F182" s="45">
        <v>0</v>
      </c>
      <c r="G182" s="45">
        <v>3.6832277721978511E-3</v>
      </c>
      <c r="H182" s="89">
        <v>1.0815259871660226E-2</v>
      </c>
    </row>
    <row r="183" spans="1:8" ht="15" customHeight="1" x14ac:dyDescent="0.45">
      <c r="A183" s="36" t="s">
        <v>421</v>
      </c>
      <c r="B183" s="4" t="s">
        <v>59</v>
      </c>
      <c r="C183" s="44">
        <v>0</v>
      </c>
      <c r="D183" s="45">
        <v>0</v>
      </c>
      <c r="E183" s="45">
        <v>0</v>
      </c>
      <c r="F183" s="45">
        <v>0</v>
      </c>
      <c r="G183" s="45">
        <v>8.4509281809527358E-4</v>
      </c>
      <c r="H183" s="89">
        <v>1.580234920441184E-3</v>
      </c>
    </row>
    <row r="184" spans="1:8" ht="15" customHeight="1" x14ac:dyDescent="0.45">
      <c r="A184" s="36" t="s">
        <v>422</v>
      </c>
      <c r="B184" s="4" t="s">
        <v>59</v>
      </c>
      <c r="C184" s="44">
        <v>0</v>
      </c>
      <c r="D184" s="45">
        <v>0</v>
      </c>
      <c r="E184" s="45">
        <v>0</v>
      </c>
      <c r="F184" s="45">
        <v>0</v>
      </c>
      <c r="G184" s="45">
        <v>4.5560613557036446E-3</v>
      </c>
      <c r="H184" s="89">
        <v>1.082016005671051E-3</v>
      </c>
    </row>
    <row r="185" spans="1:8" ht="15" customHeight="1" x14ac:dyDescent="0.45">
      <c r="A185" s="36" t="s">
        <v>423</v>
      </c>
      <c r="B185" s="4" t="s">
        <v>59</v>
      </c>
      <c r="C185" s="44">
        <v>0</v>
      </c>
      <c r="D185" s="45">
        <v>0</v>
      </c>
      <c r="E185" s="45">
        <v>0</v>
      </c>
      <c r="F185" s="45">
        <v>0</v>
      </c>
      <c r="G185" s="45">
        <v>3.1984457556678142E-3</v>
      </c>
      <c r="H185" s="89">
        <v>7.4868762748743251E-4</v>
      </c>
    </row>
    <row r="186" spans="1:8" ht="15" customHeight="1" x14ac:dyDescent="0.45">
      <c r="A186" s="36" t="s">
        <v>424</v>
      </c>
      <c r="B186" s="4" t="s">
        <v>59</v>
      </c>
      <c r="C186" s="44">
        <v>0</v>
      </c>
      <c r="D186" s="45">
        <v>0</v>
      </c>
      <c r="E186" s="45">
        <v>2.2772072912156292E-2</v>
      </c>
      <c r="F186" s="45">
        <v>0</v>
      </c>
      <c r="G186" s="45">
        <v>3.1362356191279406E-3</v>
      </c>
      <c r="H186" s="89">
        <v>2.0635154370573505E-2</v>
      </c>
    </row>
    <row r="187" spans="1:8" ht="15" customHeight="1" x14ac:dyDescent="0.45">
      <c r="A187" s="36" t="s">
        <v>425</v>
      </c>
      <c r="B187" s="4" t="s">
        <v>59</v>
      </c>
      <c r="C187" s="44">
        <v>0</v>
      </c>
      <c r="D187" s="45">
        <v>0</v>
      </c>
      <c r="E187" s="45">
        <v>0</v>
      </c>
      <c r="F187" s="45">
        <v>0</v>
      </c>
      <c r="G187" s="45">
        <v>7.1593532425578508E-3</v>
      </c>
      <c r="H187" s="89">
        <v>7.6202141817641404E-3</v>
      </c>
    </row>
    <row r="188" spans="1:8" ht="15" customHeight="1" x14ac:dyDescent="0.45">
      <c r="A188" s="36" t="s">
        <v>426</v>
      </c>
      <c r="B188" s="4" t="s">
        <v>59</v>
      </c>
      <c r="C188" s="44">
        <v>0</v>
      </c>
      <c r="D188" s="45">
        <v>0</v>
      </c>
      <c r="E188" s="45">
        <v>0</v>
      </c>
      <c r="F188" s="45">
        <v>0</v>
      </c>
      <c r="G188" s="45">
        <v>1.9884664288632847E-3</v>
      </c>
      <c r="H188" s="89">
        <v>7.299684045386757E-5</v>
      </c>
    </row>
    <row r="189" spans="1:8" ht="15" customHeight="1" x14ac:dyDescent="0.45">
      <c r="A189" s="36" t="s">
        <v>427</v>
      </c>
      <c r="B189" s="4" t="s">
        <v>59</v>
      </c>
      <c r="C189" s="44">
        <v>0</v>
      </c>
      <c r="D189" s="45">
        <v>0</v>
      </c>
      <c r="E189" s="45">
        <v>0</v>
      </c>
      <c r="F189" s="45">
        <v>0</v>
      </c>
      <c r="G189" s="45">
        <v>8.5901218439571863E-3</v>
      </c>
      <c r="H189" s="89">
        <v>9.7313890669654159E-3</v>
      </c>
    </row>
    <row r="190" spans="1:8" ht="15" customHeight="1" x14ac:dyDescent="0.45">
      <c r="A190" s="36" t="s">
        <v>428</v>
      </c>
      <c r="B190" s="4" t="s">
        <v>59</v>
      </c>
      <c r="C190" s="44">
        <v>0</v>
      </c>
      <c r="D190" s="45">
        <v>0</v>
      </c>
      <c r="E190" s="45">
        <v>0</v>
      </c>
      <c r="F190" s="45">
        <v>0</v>
      </c>
      <c r="G190" s="45">
        <v>2.0858577887176723E-3</v>
      </c>
      <c r="H190" s="89">
        <v>8.6269806073602435E-5</v>
      </c>
    </row>
    <row r="191" spans="1:8" ht="15" customHeight="1" x14ac:dyDescent="0.45">
      <c r="A191" s="36" t="s">
        <v>429</v>
      </c>
      <c r="B191" s="4" t="s">
        <v>59</v>
      </c>
      <c r="C191" s="44">
        <v>0</v>
      </c>
      <c r="D191" s="45">
        <v>0</v>
      </c>
      <c r="E191" s="45">
        <v>0</v>
      </c>
      <c r="F191" s="45">
        <v>0</v>
      </c>
      <c r="G191" s="45">
        <v>4.3798811551245265E-3</v>
      </c>
      <c r="H191" s="89">
        <v>1.2745414269914601E-3</v>
      </c>
    </row>
    <row r="192" spans="1:8" ht="15" customHeight="1" x14ac:dyDescent="0.45">
      <c r="A192" s="36" t="s">
        <v>429</v>
      </c>
      <c r="B192" s="4" t="s">
        <v>59</v>
      </c>
      <c r="C192" s="44">
        <v>0</v>
      </c>
      <c r="D192" s="45">
        <v>0.11940903685746056</v>
      </c>
      <c r="E192" s="45">
        <v>0</v>
      </c>
      <c r="F192" s="45">
        <v>0</v>
      </c>
      <c r="G192" s="45">
        <v>5.2861185905259903E-3</v>
      </c>
      <c r="H192" s="89">
        <v>2.4158164380237508E-3</v>
      </c>
    </row>
    <row r="193" spans="1:8" ht="15" customHeight="1" x14ac:dyDescent="0.45">
      <c r="A193" s="36" t="s">
        <v>430</v>
      </c>
      <c r="B193" s="4" t="s">
        <v>59</v>
      </c>
      <c r="C193" s="44">
        <v>0</v>
      </c>
      <c r="D193" s="45">
        <v>0</v>
      </c>
      <c r="E193" s="45">
        <v>0</v>
      </c>
      <c r="F193" s="45">
        <v>0</v>
      </c>
      <c r="G193" s="45">
        <v>0</v>
      </c>
      <c r="H193" s="89">
        <v>6.7537338717907401E-5</v>
      </c>
    </row>
    <row r="194" spans="1:8" ht="15" customHeight="1" x14ac:dyDescent="0.45">
      <c r="A194" s="36" t="s">
        <v>431</v>
      </c>
      <c r="B194" s="4" t="s">
        <v>59</v>
      </c>
      <c r="C194" s="44">
        <v>0</v>
      </c>
      <c r="D194" s="45">
        <v>0</v>
      </c>
      <c r="E194" s="45">
        <v>0</v>
      </c>
      <c r="F194" s="45">
        <v>0</v>
      </c>
      <c r="G194" s="45">
        <v>0</v>
      </c>
      <c r="H194" s="89">
        <v>1.1670914253139025E-4</v>
      </c>
    </row>
    <row r="195" spans="1:8" ht="15" customHeight="1" x14ac:dyDescent="0.45">
      <c r="A195" s="36" t="s">
        <v>432</v>
      </c>
      <c r="B195" s="4" t="s">
        <v>59</v>
      </c>
      <c r="C195" s="44">
        <v>0</v>
      </c>
      <c r="D195" s="45">
        <v>0</v>
      </c>
      <c r="E195" s="45">
        <v>0</v>
      </c>
      <c r="F195" s="45">
        <v>0</v>
      </c>
      <c r="G195" s="45">
        <v>2.2952339131407117E-3</v>
      </c>
      <c r="H195" s="89">
        <v>1.3261576264569913E-4</v>
      </c>
    </row>
    <row r="196" spans="1:8" ht="15" customHeight="1" x14ac:dyDescent="0.45">
      <c r="A196" s="36" t="s">
        <v>433</v>
      </c>
      <c r="B196" s="4" t="s">
        <v>59</v>
      </c>
      <c r="C196" s="44">
        <v>0</v>
      </c>
      <c r="D196" s="45">
        <v>0</v>
      </c>
      <c r="E196" s="45">
        <v>0</v>
      </c>
      <c r="F196" s="45">
        <v>0</v>
      </c>
      <c r="G196" s="45">
        <v>0</v>
      </c>
      <c r="H196" s="89">
        <v>5.5063500575954085E-5</v>
      </c>
    </row>
    <row r="197" spans="1:8" ht="15" customHeight="1" x14ac:dyDescent="0.45">
      <c r="A197" s="36" t="s">
        <v>434</v>
      </c>
      <c r="B197" s="4" t="s">
        <v>59</v>
      </c>
      <c r="C197" s="44">
        <v>0</v>
      </c>
      <c r="D197" s="45">
        <v>0</v>
      </c>
      <c r="E197" s="45">
        <v>3.5129614185305941E-2</v>
      </c>
      <c r="F197" s="45">
        <v>0</v>
      </c>
      <c r="G197" s="45">
        <v>1.4683350254258325E-3</v>
      </c>
      <c r="H197" s="89">
        <v>6.9877172580089849E-4</v>
      </c>
    </row>
    <row r="198" spans="1:8" ht="15" customHeight="1" x14ac:dyDescent="0.45">
      <c r="A198" s="36" t="s">
        <v>435</v>
      </c>
      <c r="B198" s="4" t="s">
        <v>59</v>
      </c>
      <c r="C198" s="44">
        <v>0</v>
      </c>
      <c r="D198" s="45">
        <v>0</v>
      </c>
      <c r="E198" s="45">
        <v>0</v>
      </c>
      <c r="F198" s="45">
        <v>0</v>
      </c>
      <c r="G198" s="45">
        <v>5.0413588328665606E-3</v>
      </c>
      <c r="H198" s="89">
        <v>3.9570457411900687E-3</v>
      </c>
    </row>
    <row r="199" spans="1:8" ht="15" customHeight="1" x14ac:dyDescent="0.45">
      <c r="A199" s="36" t="s">
        <v>436</v>
      </c>
      <c r="B199" s="4" t="s">
        <v>59</v>
      </c>
      <c r="C199" s="44">
        <v>0</v>
      </c>
      <c r="D199" s="45">
        <v>0</v>
      </c>
      <c r="E199" s="45">
        <v>0</v>
      </c>
      <c r="F199" s="45">
        <v>0</v>
      </c>
      <c r="G199" s="45">
        <v>2.4380332859459254E-3</v>
      </c>
      <c r="H199" s="89">
        <v>1.9125766596427443E-3</v>
      </c>
    </row>
    <row r="200" spans="1:8" ht="15" customHeight="1" x14ac:dyDescent="0.45">
      <c r="A200" s="36" t="s">
        <v>437</v>
      </c>
      <c r="B200" s="4" t="s">
        <v>59</v>
      </c>
      <c r="C200" s="44">
        <v>0</v>
      </c>
      <c r="D200" s="45">
        <v>0</v>
      </c>
      <c r="E200" s="45">
        <v>0</v>
      </c>
      <c r="F200" s="45">
        <v>0</v>
      </c>
      <c r="G200" s="45">
        <v>4.718236663041442E-5</v>
      </c>
      <c r="H200" s="89">
        <v>2.1169548676537521E-4</v>
      </c>
    </row>
    <row r="201" spans="1:8" ht="15" customHeight="1" x14ac:dyDescent="0.45">
      <c r="A201" s="36" t="s">
        <v>438</v>
      </c>
      <c r="B201" s="4" t="s">
        <v>59</v>
      </c>
      <c r="C201" s="44">
        <v>0</v>
      </c>
      <c r="D201" s="45">
        <v>0</v>
      </c>
      <c r="E201" s="45">
        <v>0</v>
      </c>
      <c r="F201" s="45">
        <v>4.2808706795833977E-2</v>
      </c>
      <c r="G201" s="45">
        <v>4.2001157551468027E-3</v>
      </c>
      <c r="H201" s="89">
        <v>6.015512433669118E-5</v>
      </c>
    </row>
    <row r="202" spans="1:8" ht="15" customHeight="1" x14ac:dyDescent="0.45">
      <c r="A202" s="36" t="s">
        <v>438</v>
      </c>
      <c r="B202" s="4" t="s">
        <v>59</v>
      </c>
      <c r="C202" s="44">
        <v>0</v>
      </c>
      <c r="D202" s="45">
        <v>0</v>
      </c>
      <c r="E202" s="45">
        <v>0</v>
      </c>
      <c r="F202" s="45">
        <v>0</v>
      </c>
      <c r="G202" s="45">
        <v>3.3892005777774446E-3</v>
      </c>
      <c r="H202" s="89">
        <v>2.6919122940752284E-3</v>
      </c>
    </row>
    <row r="203" spans="1:8" ht="15" customHeight="1" x14ac:dyDescent="0.45">
      <c r="A203" s="36" t="s">
        <v>439</v>
      </c>
      <c r="B203" s="4" t="s">
        <v>59</v>
      </c>
      <c r="C203" s="44">
        <v>0</v>
      </c>
      <c r="D203" s="45">
        <v>0</v>
      </c>
      <c r="E203" s="45">
        <v>0</v>
      </c>
      <c r="F203" s="45">
        <v>0</v>
      </c>
      <c r="G203" s="45">
        <v>1.8974940663186472E-3</v>
      </c>
      <c r="H203" s="89">
        <v>1.614944015403423E-3</v>
      </c>
    </row>
    <row r="204" spans="1:8" ht="15" customHeight="1" x14ac:dyDescent="0.45">
      <c r="A204" s="36" t="s">
        <v>440</v>
      </c>
      <c r="B204" s="4" t="s">
        <v>59</v>
      </c>
      <c r="C204" s="44">
        <v>0</v>
      </c>
      <c r="D204" s="45">
        <v>0</v>
      </c>
      <c r="E204" s="45">
        <v>0</v>
      </c>
      <c r="F204" s="45">
        <v>0</v>
      </c>
      <c r="G204" s="45">
        <v>3.1447041132192889E-3</v>
      </c>
      <c r="H204" s="89">
        <v>1.7114505894184811E-4</v>
      </c>
    </row>
    <row r="205" spans="1:8" ht="15" customHeight="1" x14ac:dyDescent="0.45">
      <c r="A205" s="36" t="s">
        <v>441</v>
      </c>
      <c r="B205" s="4" t="s">
        <v>59</v>
      </c>
      <c r="C205" s="44">
        <v>0</v>
      </c>
      <c r="D205" s="45">
        <v>0</v>
      </c>
      <c r="E205" s="45">
        <v>0</v>
      </c>
      <c r="F205" s="45">
        <v>0</v>
      </c>
      <c r="G205" s="45">
        <v>4.0289831197277455E-4</v>
      </c>
      <c r="H205" s="89">
        <v>9.7674901058294994E-4</v>
      </c>
    </row>
    <row r="206" spans="1:8" ht="15" customHeight="1" x14ac:dyDescent="0.45">
      <c r="A206" s="36" t="s">
        <v>442</v>
      </c>
      <c r="B206" s="4" t="s">
        <v>59</v>
      </c>
      <c r="C206" s="44">
        <v>0</v>
      </c>
      <c r="D206" s="45">
        <v>0</v>
      </c>
      <c r="E206" s="45">
        <v>0</v>
      </c>
      <c r="F206" s="45">
        <v>0</v>
      </c>
      <c r="G206" s="45">
        <v>3.3500960226304018E-3</v>
      </c>
      <c r="H206" s="89">
        <v>5.0717324560189932E-3</v>
      </c>
    </row>
    <row r="207" spans="1:8" ht="15" customHeight="1" x14ac:dyDescent="0.45">
      <c r="A207" s="36" t="s">
        <v>443</v>
      </c>
      <c r="B207" s="4" t="s">
        <v>59</v>
      </c>
      <c r="C207" s="44">
        <v>0</v>
      </c>
      <c r="D207" s="45">
        <v>0</v>
      </c>
      <c r="E207" s="45">
        <v>0</v>
      </c>
      <c r="F207" s="45">
        <v>0</v>
      </c>
      <c r="G207" s="45">
        <v>0</v>
      </c>
      <c r="H207" s="89">
        <v>2.7578400755795296E-4</v>
      </c>
    </row>
    <row r="208" spans="1:8" ht="15" customHeight="1" x14ac:dyDescent="0.45">
      <c r="A208" s="36" t="s">
        <v>444</v>
      </c>
      <c r="B208" s="4" t="s">
        <v>59</v>
      </c>
      <c r="C208" s="44">
        <v>0</v>
      </c>
      <c r="D208" s="45">
        <v>0</v>
      </c>
      <c r="E208" s="45">
        <v>0</v>
      </c>
      <c r="F208" s="45">
        <v>0</v>
      </c>
      <c r="G208" s="45">
        <v>5.6440711195843698E-3</v>
      </c>
      <c r="H208" s="89">
        <v>6.6595838289065078E-3</v>
      </c>
    </row>
    <row r="209" spans="1:8" ht="15" customHeight="1" x14ac:dyDescent="0.45">
      <c r="A209" s="36" t="s">
        <v>445</v>
      </c>
      <c r="B209" s="4" t="s">
        <v>59</v>
      </c>
      <c r="C209" s="44">
        <v>0</v>
      </c>
      <c r="D209" s="45">
        <v>0</v>
      </c>
      <c r="E209" s="45">
        <v>0</v>
      </c>
      <c r="F209" s="45">
        <v>0</v>
      </c>
      <c r="G209" s="45">
        <v>0</v>
      </c>
      <c r="H209" s="89">
        <v>1.9660506296130978E-4</v>
      </c>
    </row>
    <row r="210" spans="1:8" ht="15" customHeight="1" x14ac:dyDescent="0.45">
      <c r="A210" s="36" t="s">
        <v>446</v>
      </c>
      <c r="B210" s="4" t="s">
        <v>59</v>
      </c>
      <c r="C210" s="44">
        <v>0</v>
      </c>
      <c r="D210" s="45">
        <v>0</v>
      </c>
      <c r="E210" s="45">
        <v>0</v>
      </c>
      <c r="F210" s="45">
        <v>0</v>
      </c>
      <c r="G210" s="45">
        <v>4.3848504823968395E-3</v>
      </c>
      <c r="H210" s="89">
        <v>3.5501975997731679E-3</v>
      </c>
    </row>
    <row r="211" spans="1:8" ht="15" customHeight="1" x14ac:dyDescent="0.45">
      <c r="A211" s="36" t="s">
        <v>447</v>
      </c>
      <c r="B211" s="4" t="s">
        <v>59</v>
      </c>
      <c r="C211" s="44">
        <v>0</v>
      </c>
      <c r="D211" s="45">
        <v>0</v>
      </c>
      <c r="E211" s="45">
        <v>0</v>
      </c>
      <c r="F211" s="45">
        <v>0</v>
      </c>
      <c r="G211" s="45">
        <v>0</v>
      </c>
      <c r="H211" s="89">
        <v>2.5092818565220111E-4</v>
      </c>
    </row>
    <row r="212" spans="1:8" ht="15" customHeight="1" x14ac:dyDescent="0.45">
      <c r="A212" s="36" t="s">
        <v>447</v>
      </c>
      <c r="B212" s="4" t="s">
        <v>59</v>
      </c>
      <c r="C212" s="44">
        <v>9.2043345924778391E-2</v>
      </c>
      <c r="D212" s="45">
        <v>0</v>
      </c>
      <c r="E212" s="45">
        <v>0.11956962956293711</v>
      </c>
      <c r="F212" s="45">
        <v>0</v>
      </c>
      <c r="G212" s="45">
        <v>1.5439650309780726E-4</v>
      </c>
      <c r="H212" s="89">
        <v>5.1426809090804044E-4</v>
      </c>
    </row>
    <row r="213" spans="1:8" ht="15" customHeight="1" x14ac:dyDescent="0.45">
      <c r="A213" s="36" t="s">
        <v>448</v>
      </c>
      <c r="B213" s="4" t="s">
        <v>59</v>
      </c>
      <c r="C213" s="44">
        <v>0</v>
      </c>
      <c r="D213" s="45">
        <v>0</v>
      </c>
      <c r="E213" s="45">
        <v>0</v>
      </c>
      <c r="F213" s="45">
        <v>0</v>
      </c>
      <c r="G213" s="45">
        <v>0</v>
      </c>
      <c r="H213" s="89">
        <v>5.7882974071496637E-6</v>
      </c>
    </row>
    <row r="214" spans="1:8" ht="15" customHeight="1" x14ac:dyDescent="0.45">
      <c r="A214" s="36" t="s">
        <v>449</v>
      </c>
      <c r="B214" s="4" t="s">
        <v>59</v>
      </c>
      <c r="C214" s="44">
        <v>0</v>
      </c>
      <c r="D214" s="45">
        <v>0</v>
      </c>
      <c r="E214" s="45">
        <v>0</v>
      </c>
      <c r="F214" s="45">
        <v>0</v>
      </c>
      <c r="G214" s="45">
        <v>0</v>
      </c>
      <c r="H214" s="89">
        <v>7.2155131007071256E-5</v>
      </c>
    </row>
    <row r="215" spans="1:8" ht="15" customHeight="1" x14ac:dyDescent="0.45">
      <c r="A215" s="36" t="s">
        <v>450</v>
      </c>
      <c r="B215" s="4" t="s">
        <v>59</v>
      </c>
      <c r="C215" s="44">
        <v>4.5871137493786289E-2</v>
      </c>
      <c r="D215" s="45">
        <v>0</v>
      </c>
      <c r="E215" s="45">
        <v>0</v>
      </c>
      <c r="F215" s="45">
        <v>0</v>
      </c>
      <c r="G215" s="45">
        <v>6.8589919546840177E-3</v>
      </c>
      <c r="H215" s="89">
        <v>1.7251396497896317E-3</v>
      </c>
    </row>
    <row r="216" spans="1:8" ht="15" customHeight="1" x14ac:dyDescent="0.45">
      <c r="A216" s="36" t="s">
        <v>451</v>
      </c>
      <c r="B216" s="4" t="s">
        <v>59</v>
      </c>
      <c r="C216" s="44">
        <v>0</v>
      </c>
      <c r="D216" s="45">
        <v>0</v>
      </c>
      <c r="E216" s="45">
        <v>0</v>
      </c>
      <c r="F216" s="45">
        <v>0</v>
      </c>
      <c r="G216" s="45">
        <v>3.135767935663196E-3</v>
      </c>
      <c r="H216" s="89">
        <v>7.0246127768663886E-5</v>
      </c>
    </row>
    <row r="217" spans="1:8" ht="15" customHeight="1" x14ac:dyDescent="0.45">
      <c r="A217" s="36" t="s">
        <v>452</v>
      </c>
      <c r="B217" s="4" t="s">
        <v>59</v>
      </c>
      <c r="C217" s="44">
        <v>0</v>
      </c>
      <c r="D217" s="45">
        <v>0</v>
      </c>
      <c r="E217" s="45">
        <v>0</v>
      </c>
      <c r="F217" s="45">
        <v>0</v>
      </c>
      <c r="G217" s="45">
        <v>4.431524758948134E-4</v>
      </c>
      <c r="H217" s="89">
        <v>3.7808705643781506E-5</v>
      </c>
    </row>
    <row r="218" spans="1:8" ht="15" customHeight="1" x14ac:dyDescent="0.45">
      <c r="A218" s="36" t="s">
        <v>453</v>
      </c>
      <c r="B218" s="4" t="s">
        <v>59</v>
      </c>
      <c r="C218" s="44">
        <v>1.5896733761007333E-2</v>
      </c>
      <c r="D218" s="45">
        <v>0</v>
      </c>
      <c r="E218" s="45">
        <v>0</v>
      </c>
      <c r="F218" s="45">
        <v>3.3798299805762523E-2</v>
      </c>
      <c r="G218" s="45">
        <v>9.5358738231923808E-3</v>
      </c>
      <c r="H218" s="89">
        <v>8.2211458537578101E-3</v>
      </c>
    </row>
    <row r="219" spans="1:8" ht="15" customHeight="1" x14ac:dyDescent="0.45">
      <c r="A219" s="36" t="s">
        <v>454</v>
      </c>
      <c r="B219" s="4" t="s">
        <v>59</v>
      </c>
      <c r="C219" s="44">
        <v>0</v>
      </c>
      <c r="D219" s="45">
        <v>0</v>
      </c>
      <c r="E219" s="45">
        <v>0</v>
      </c>
      <c r="F219" s="45">
        <v>0</v>
      </c>
      <c r="G219" s="45">
        <v>5.4262654380717913E-4</v>
      </c>
      <c r="H219" s="89">
        <v>5.0996461941854316E-4</v>
      </c>
    </row>
    <row r="220" spans="1:8" ht="15" customHeight="1" x14ac:dyDescent="0.45">
      <c r="A220" s="36" t="s">
        <v>455</v>
      </c>
      <c r="B220" s="4" t="s">
        <v>59</v>
      </c>
      <c r="C220" s="44">
        <v>0</v>
      </c>
      <c r="D220" s="45">
        <v>0</v>
      </c>
      <c r="E220" s="45">
        <v>3.3720986987053406E-2</v>
      </c>
      <c r="F220" s="45">
        <v>2.358310159378986E-2</v>
      </c>
      <c r="G220" s="45">
        <v>1.5590290191234818E-2</v>
      </c>
      <c r="H220" s="89">
        <v>1.0372277962068013E-2</v>
      </c>
    </row>
    <row r="221" spans="1:8" ht="15" customHeight="1" x14ac:dyDescent="0.45">
      <c r="A221" s="36" t="s">
        <v>456</v>
      </c>
      <c r="B221" s="4" t="s">
        <v>59</v>
      </c>
      <c r="C221" s="44">
        <v>0</v>
      </c>
      <c r="D221" s="45">
        <v>0</v>
      </c>
      <c r="E221" s="45">
        <v>0</v>
      </c>
      <c r="F221" s="45">
        <v>0</v>
      </c>
      <c r="G221" s="45">
        <v>1.9998635484530301E-3</v>
      </c>
      <c r="H221" s="89">
        <v>1.3728155657402752E-5</v>
      </c>
    </row>
    <row r="222" spans="1:8" ht="15" customHeight="1" x14ac:dyDescent="0.45">
      <c r="A222" s="36" t="s">
        <v>456</v>
      </c>
      <c r="B222" s="4" t="s">
        <v>59</v>
      </c>
      <c r="C222" s="44">
        <v>0</v>
      </c>
      <c r="D222" s="45">
        <v>0</v>
      </c>
      <c r="E222" s="45">
        <v>0</v>
      </c>
      <c r="F222" s="45">
        <v>0</v>
      </c>
      <c r="G222" s="45">
        <v>0</v>
      </c>
      <c r="H222" s="89">
        <v>7.4251204996303005E-5</v>
      </c>
    </row>
    <row r="223" spans="1:8" ht="15" customHeight="1" x14ac:dyDescent="0.45">
      <c r="A223" s="36" t="s">
        <v>457</v>
      </c>
      <c r="B223" s="4" t="s">
        <v>59</v>
      </c>
      <c r="C223" s="44">
        <v>0</v>
      </c>
      <c r="D223" s="45">
        <v>0</v>
      </c>
      <c r="E223" s="45">
        <v>0</v>
      </c>
      <c r="F223" s="45">
        <v>0</v>
      </c>
      <c r="G223" s="45">
        <v>4.2779594181957622E-5</v>
      </c>
      <c r="H223" s="89">
        <v>2.6628425926023545E-4</v>
      </c>
    </row>
    <row r="224" spans="1:8" ht="15" customHeight="1" x14ac:dyDescent="0.45">
      <c r="A224" s="36" t="s">
        <v>458</v>
      </c>
      <c r="B224" s="4" t="s">
        <v>59</v>
      </c>
      <c r="C224" s="44">
        <v>0</v>
      </c>
      <c r="D224" s="45">
        <v>0</v>
      </c>
      <c r="E224" s="45">
        <v>0</v>
      </c>
      <c r="F224" s="45">
        <v>0</v>
      </c>
      <c r="G224" s="45">
        <v>1.4690146318296965E-3</v>
      </c>
      <c r="H224" s="89">
        <v>3.417603652347504E-5</v>
      </c>
    </row>
    <row r="225" spans="1:8" ht="15" customHeight="1" x14ac:dyDescent="0.45">
      <c r="A225" s="36" t="s">
        <v>459</v>
      </c>
      <c r="B225" s="4" t="s">
        <v>59</v>
      </c>
      <c r="C225" s="44">
        <v>0</v>
      </c>
      <c r="D225" s="45">
        <v>0</v>
      </c>
      <c r="E225" s="45">
        <v>0</v>
      </c>
      <c r="F225" s="45">
        <v>0</v>
      </c>
      <c r="G225" s="45">
        <v>7.4971193029296562E-4</v>
      </c>
      <c r="H225" s="89">
        <v>5.6542876635373899E-5</v>
      </c>
    </row>
    <row r="226" spans="1:8" ht="15" customHeight="1" x14ac:dyDescent="0.45">
      <c r="A226" s="36" t="s">
        <v>460</v>
      </c>
      <c r="B226" s="4" t="s">
        <v>59</v>
      </c>
      <c r="C226" s="44">
        <v>0</v>
      </c>
      <c r="D226" s="45">
        <v>0</v>
      </c>
      <c r="E226" s="45">
        <v>0</v>
      </c>
      <c r="F226" s="45">
        <v>0</v>
      </c>
      <c r="G226" s="45">
        <v>2.4069771104846031E-3</v>
      </c>
      <c r="H226" s="89">
        <v>1.0568001590577306E-3</v>
      </c>
    </row>
    <row r="227" spans="1:8" ht="15" customHeight="1" x14ac:dyDescent="0.45">
      <c r="A227" s="36" t="s">
        <v>461</v>
      </c>
      <c r="B227" s="4" t="s">
        <v>59</v>
      </c>
      <c r="C227" s="44">
        <v>0</v>
      </c>
      <c r="D227" s="45">
        <v>0</v>
      </c>
      <c r="E227" s="45">
        <v>0</v>
      </c>
      <c r="F227" s="45">
        <v>7.0503494863185926E-4</v>
      </c>
      <c r="G227" s="45">
        <v>7.9631383310673921E-3</v>
      </c>
      <c r="H227" s="89">
        <v>1.7330788375304073E-3</v>
      </c>
    </row>
    <row r="228" spans="1:8" ht="15" customHeight="1" x14ac:dyDescent="0.45">
      <c r="A228" s="36" t="s">
        <v>462</v>
      </c>
      <c r="B228" s="4" t="s">
        <v>59</v>
      </c>
      <c r="C228" s="44">
        <v>0</v>
      </c>
      <c r="D228" s="45">
        <v>0</v>
      </c>
      <c r="E228" s="45">
        <v>0</v>
      </c>
      <c r="F228" s="45">
        <v>0</v>
      </c>
      <c r="G228" s="45">
        <v>1.1638290568779257E-5</v>
      </c>
      <c r="H228" s="89">
        <v>5.2598644505008113E-5</v>
      </c>
    </row>
    <row r="229" spans="1:8" ht="15" customHeight="1" x14ac:dyDescent="0.45">
      <c r="A229" s="36" t="s">
        <v>463</v>
      </c>
      <c r="B229" s="4" t="s">
        <v>59</v>
      </c>
      <c r="C229" s="44">
        <v>0</v>
      </c>
      <c r="D229" s="45">
        <v>0</v>
      </c>
      <c r="E229" s="45">
        <v>0</v>
      </c>
      <c r="F229" s="45">
        <v>0</v>
      </c>
      <c r="G229" s="45">
        <v>7.251878657731388E-4</v>
      </c>
      <c r="H229" s="89">
        <v>5.8801813897697353E-4</v>
      </c>
    </row>
    <row r="230" spans="1:8" ht="15" customHeight="1" x14ac:dyDescent="0.45">
      <c r="A230" s="36" t="s">
        <v>464</v>
      </c>
      <c r="B230" s="4" t="s">
        <v>59</v>
      </c>
      <c r="C230" s="44">
        <v>0</v>
      </c>
      <c r="D230" s="45">
        <v>0</v>
      </c>
      <c r="E230" s="45">
        <v>0</v>
      </c>
      <c r="F230" s="45">
        <v>0</v>
      </c>
      <c r="G230" s="45">
        <v>3.0120927242888396E-4</v>
      </c>
      <c r="H230" s="89">
        <v>4.3740014158168643E-4</v>
      </c>
    </row>
    <row r="231" spans="1:8" ht="15" customHeight="1" x14ac:dyDescent="0.45">
      <c r="A231" s="36" t="s">
        <v>465</v>
      </c>
      <c r="B231" s="4" t="s">
        <v>59</v>
      </c>
      <c r="C231" s="44">
        <v>0</v>
      </c>
      <c r="D231" s="45">
        <v>0</v>
      </c>
      <c r="E231" s="45">
        <v>0</v>
      </c>
      <c r="F231" s="45">
        <v>0</v>
      </c>
      <c r="G231" s="45">
        <v>1.3850488051109007E-3</v>
      </c>
      <c r="H231" s="89">
        <v>6.2900230321555747E-3</v>
      </c>
    </row>
    <row r="232" spans="1:8" ht="15" customHeight="1" x14ac:dyDescent="0.45">
      <c r="A232" s="36" t="s">
        <v>465</v>
      </c>
      <c r="B232" s="4" t="s">
        <v>59</v>
      </c>
      <c r="C232" s="44">
        <v>0</v>
      </c>
      <c r="D232" s="45">
        <v>0</v>
      </c>
      <c r="E232" s="45">
        <v>0</v>
      </c>
      <c r="F232" s="45">
        <v>0</v>
      </c>
      <c r="G232" s="45">
        <v>2.3249440271442049E-4</v>
      </c>
      <c r="H232" s="89">
        <v>0</v>
      </c>
    </row>
    <row r="233" spans="1:8" ht="15" customHeight="1" x14ac:dyDescent="0.45">
      <c r="A233" s="36" t="s">
        <v>466</v>
      </c>
      <c r="B233" s="4" t="s">
        <v>59</v>
      </c>
      <c r="C233" s="44">
        <v>0</v>
      </c>
      <c r="D233" s="45">
        <v>0</v>
      </c>
      <c r="E233" s="45">
        <v>0</v>
      </c>
      <c r="F233" s="45">
        <v>0</v>
      </c>
      <c r="G233" s="45">
        <v>4.2035302539362827E-4</v>
      </c>
      <c r="H233" s="89">
        <v>5.6360194407032924E-4</v>
      </c>
    </row>
    <row r="234" spans="1:8" ht="15" customHeight="1" x14ac:dyDescent="0.45">
      <c r="A234" s="36" t="s">
        <v>467</v>
      </c>
      <c r="B234" s="4" t="s">
        <v>59</v>
      </c>
      <c r="C234" s="44">
        <v>0</v>
      </c>
      <c r="D234" s="45">
        <v>0</v>
      </c>
      <c r="E234" s="45">
        <v>0</v>
      </c>
      <c r="F234" s="45">
        <v>0</v>
      </c>
      <c r="G234" s="45">
        <v>4.2330005106456402E-4</v>
      </c>
      <c r="H234" s="89">
        <v>4.9998271035072079E-4</v>
      </c>
    </row>
    <row r="235" spans="1:8" ht="15" customHeight="1" x14ac:dyDescent="0.45">
      <c r="A235" s="36" t="s">
        <v>468</v>
      </c>
      <c r="B235" s="4" t="s">
        <v>59</v>
      </c>
      <c r="C235" s="44">
        <v>0</v>
      </c>
      <c r="D235" s="45">
        <v>0</v>
      </c>
      <c r="E235" s="45">
        <v>4.4055564239708416E-3</v>
      </c>
      <c r="F235" s="45">
        <v>0</v>
      </c>
      <c r="G235" s="45">
        <v>5.8850867819067382E-4</v>
      </c>
      <c r="H235" s="89">
        <v>3.8885483683947131E-3</v>
      </c>
    </row>
    <row r="236" spans="1:8" ht="15" customHeight="1" x14ac:dyDescent="0.45">
      <c r="A236" s="36" t="s">
        <v>469</v>
      </c>
      <c r="B236" s="4" t="s">
        <v>59</v>
      </c>
      <c r="C236" s="44">
        <v>0</v>
      </c>
      <c r="D236" s="45">
        <v>0</v>
      </c>
      <c r="E236" s="45">
        <v>0</v>
      </c>
      <c r="F236" s="45">
        <v>0</v>
      </c>
      <c r="G236" s="45">
        <v>8.5110571413782993E-4</v>
      </c>
      <c r="H236" s="89">
        <v>7.7235216518787005E-5</v>
      </c>
    </row>
    <row r="237" spans="1:8" ht="15" customHeight="1" x14ac:dyDescent="0.45">
      <c r="A237" s="36" t="s">
        <v>470</v>
      </c>
      <c r="B237" s="4" t="s">
        <v>59</v>
      </c>
      <c r="C237" s="44">
        <v>0</v>
      </c>
      <c r="D237" s="45">
        <v>0</v>
      </c>
      <c r="E237" s="45">
        <v>0</v>
      </c>
      <c r="F237" s="45">
        <v>0</v>
      </c>
      <c r="G237" s="45">
        <v>2.2731477683527227E-6</v>
      </c>
      <c r="H237" s="89">
        <v>3.991026853359182E-4</v>
      </c>
    </row>
    <row r="238" spans="1:8" ht="15" customHeight="1" x14ac:dyDescent="0.45">
      <c r="A238" s="36" t="s">
        <v>471</v>
      </c>
      <c r="B238" s="4" t="s">
        <v>59</v>
      </c>
      <c r="C238" s="44">
        <v>0</v>
      </c>
      <c r="D238" s="45">
        <v>0</v>
      </c>
      <c r="E238" s="45">
        <v>0</v>
      </c>
      <c r="F238" s="45">
        <v>0</v>
      </c>
      <c r="G238" s="45">
        <v>3.5399255948160581E-3</v>
      </c>
      <c r="H238" s="89">
        <v>6.3094616834795804E-4</v>
      </c>
    </row>
    <row r="239" spans="1:8" ht="15" customHeight="1" x14ac:dyDescent="0.45">
      <c r="A239" s="36" t="s">
        <v>472</v>
      </c>
      <c r="B239" s="4" t="s">
        <v>59</v>
      </c>
      <c r="C239" s="44">
        <v>0</v>
      </c>
      <c r="D239" s="45">
        <v>0</v>
      </c>
      <c r="E239" s="45">
        <v>0</v>
      </c>
      <c r="F239" s="45">
        <v>0</v>
      </c>
      <c r="G239" s="45">
        <v>0</v>
      </c>
      <c r="H239" s="89">
        <v>1.1227892497973238E-3</v>
      </c>
    </row>
    <row r="240" spans="1:8" ht="15" customHeight="1" x14ac:dyDescent="0.45">
      <c r="A240" s="36" t="s">
        <v>473</v>
      </c>
      <c r="B240" s="4" t="s">
        <v>59</v>
      </c>
      <c r="C240" s="44">
        <v>0</v>
      </c>
      <c r="D240" s="45">
        <v>0</v>
      </c>
      <c r="E240" s="45">
        <v>0</v>
      </c>
      <c r="F240" s="45">
        <v>0</v>
      </c>
      <c r="G240" s="45">
        <v>1.1307960537430408E-2</v>
      </c>
      <c r="H240" s="89">
        <v>1.19560319364342E-3</v>
      </c>
    </row>
    <row r="241" spans="1:8" ht="15" customHeight="1" x14ac:dyDescent="0.45">
      <c r="A241" s="36" t="s">
        <v>474</v>
      </c>
      <c r="B241" s="4" t="s">
        <v>59</v>
      </c>
      <c r="C241" s="44">
        <v>0</v>
      </c>
      <c r="D241" s="45">
        <v>0</v>
      </c>
      <c r="E241" s="45">
        <v>0</v>
      </c>
      <c r="F241" s="45">
        <v>0</v>
      </c>
      <c r="G241" s="45">
        <v>4.9317432183762142E-4</v>
      </c>
      <c r="H241" s="89">
        <v>1.1481496645747743E-4</v>
      </c>
    </row>
    <row r="242" spans="1:8" ht="15" customHeight="1" x14ac:dyDescent="0.45">
      <c r="A242" s="36" t="s">
        <v>474</v>
      </c>
      <c r="B242" s="4" t="s">
        <v>59</v>
      </c>
      <c r="C242" s="44">
        <v>0</v>
      </c>
      <c r="D242" s="45">
        <v>0</v>
      </c>
      <c r="E242" s="45">
        <v>0</v>
      </c>
      <c r="F242" s="45">
        <v>0</v>
      </c>
      <c r="G242" s="45">
        <v>3.5608152755035082E-3</v>
      </c>
      <c r="H242" s="89">
        <v>1.2195757536210253E-3</v>
      </c>
    </row>
    <row r="243" spans="1:8" ht="15" customHeight="1" x14ac:dyDescent="0.45">
      <c r="A243" s="36" t="s">
        <v>475</v>
      </c>
      <c r="B243" s="4" t="s">
        <v>59</v>
      </c>
      <c r="C243" s="44">
        <v>0</v>
      </c>
      <c r="D243" s="45">
        <v>0</v>
      </c>
      <c r="E243" s="45">
        <v>0</v>
      </c>
      <c r="F243" s="45">
        <v>0</v>
      </c>
      <c r="G243" s="45">
        <v>1.2329553172521734E-5</v>
      </c>
      <c r="H243" s="89">
        <v>1.0702234625662222E-3</v>
      </c>
    </row>
    <row r="244" spans="1:8" ht="15" customHeight="1" x14ac:dyDescent="0.45">
      <c r="A244" s="36" t="s">
        <v>476</v>
      </c>
      <c r="B244" s="4" t="s">
        <v>59</v>
      </c>
      <c r="C244" s="44">
        <v>0</v>
      </c>
      <c r="D244" s="45">
        <v>8.0734839398940467E-2</v>
      </c>
      <c r="E244" s="45">
        <v>0</v>
      </c>
      <c r="F244" s="45">
        <v>0</v>
      </c>
      <c r="G244" s="45">
        <v>3.5740505633531953E-3</v>
      </c>
      <c r="H244" s="89">
        <v>1.6333818383778547E-3</v>
      </c>
    </row>
    <row r="245" spans="1:8" ht="15" customHeight="1" x14ac:dyDescent="0.45">
      <c r="A245" s="36" t="s">
        <v>477</v>
      </c>
      <c r="B245" s="4" t="s">
        <v>59</v>
      </c>
      <c r="C245" s="44">
        <v>3.8264515933570796E-2</v>
      </c>
      <c r="D245" s="45">
        <v>0.4879932898562972</v>
      </c>
      <c r="E245" s="45">
        <v>0</v>
      </c>
      <c r="F245" s="45">
        <v>0</v>
      </c>
      <c r="G245" s="45">
        <v>2.1602974694792876E-2</v>
      </c>
      <c r="H245" s="89">
        <v>9.8728056293377175E-3</v>
      </c>
    </row>
    <row r="246" spans="1:8" ht="15" customHeight="1" x14ac:dyDescent="0.45">
      <c r="A246" s="36" t="s">
        <v>478</v>
      </c>
      <c r="B246" s="4" t="s">
        <v>59</v>
      </c>
      <c r="C246" s="44">
        <v>0</v>
      </c>
      <c r="D246" s="45">
        <v>1.0667974508949225E-2</v>
      </c>
      <c r="E246" s="45">
        <v>0</v>
      </c>
      <c r="F246" s="45">
        <v>0</v>
      </c>
      <c r="G246" s="45">
        <v>4.7226055798716142E-4</v>
      </c>
      <c r="H246" s="89">
        <v>2.1582845701956336E-4</v>
      </c>
    </row>
    <row r="247" spans="1:8" ht="15" customHeight="1" x14ac:dyDescent="0.45">
      <c r="A247" s="36" t="s">
        <v>479</v>
      </c>
      <c r="B247" s="4" t="s">
        <v>59</v>
      </c>
      <c r="C247" s="44">
        <v>0</v>
      </c>
      <c r="D247" s="45">
        <v>0</v>
      </c>
      <c r="E247" s="45">
        <v>0</v>
      </c>
      <c r="F247" s="45">
        <v>0</v>
      </c>
      <c r="G247" s="45">
        <v>1.104151980375794E-4</v>
      </c>
      <c r="H247" s="89">
        <v>2.4497863795247489E-4</v>
      </c>
    </row>
    <row r="248" spans="1:8" ht="15" customHeight="1" x14ac:dyDescent="0.45">
      <c r="A248" s="36" t="s">
        <v>480</v>
      </c>
      <c r="B248" s="4" t="s">
        <v>59</v>
      </c>
      <c r="C248" s="44">
        <v>0</v>
      </c>
      <c r="D248" s="45">
        <v>0</v>
      </c>
      <c r="E248" s="45">
        <v>0</v>
      </c>
      <c r="F248" s="45">
        <v>0</v>
      </c>
      <c r="G248" s="45">
        <v>0</v>
      </c>
      <c r="H248" s="89">
        <v>5.452224672429392E-5</v>
      </c>
    </row>
    <row r="249" spans="1:8" ht="15" customHeight="1" x14ac:dyDescent="0.45">
      <c r="A249" s="36" t="s">
        <v>481</v>
      </c>
      <c r="B249" s="4" t="s">
        <v>59</v>
      </c>
      <c r="C249" s="44">
        <v>0</v>
      </c>
      <c r="D249" s="45">
        <v>0</v>
      </c>
      <c r="E249" s="45">
        <v>0</v>
      </c>
      <c r="F249" s="45">
        <v>0</v>
      </c>
      <c r="G249" s="45">
        <v>1.6906924314169253E-3</v>
      </c>
      <c r="H249" s="89">
        <v>2.7498067763346689E-4</v>
      </c>
    </row>
    <row r="250" spans="1:8" ht="15" customHeight="1" x14ac:dyDescent="0.45">
      <c r="A250" s="36" t="s">
        <v>482</v>
      </c>
      <c r="B250" s="4" t="s">
        <v>59</v>
      </c>
      <c r="C250" s="44">
        <v>0</v>
      </c>
      <c r="D250" s="45">
        <v>0</v>
      </c>
      <c r="E250" s="45">
        <v>1.2953397560953516E-3</v>
      </c>
      <c r="F250" s="45">
        <v>0</v>
      </c>
      <c r="G250" s="45">
        <v>4.4171331770789584E-3</v>
      </c>
      <c r="H250" s="89">
        <v>1.128710765489992E-2</v>
      </c>
    </row>
    <row r="251" spans="1:8" ht="15" customHeight="1" x14ac:dyDescent="0.45">
      <c r="A251" s="36" t="s">
        <v>483</v>
      </c>
      <c r="B251" s="4" t="s">
        <v>59</v>
      </c>
      <c r="C251" s="44">
        <v>0</v>
      </c>
      <c r="D251" s="45">
        <v>0</v>
      </c>
      <c r="E251" s="45">
        <v>0</v>
      </c>
      <c r="F251" s="45">
        <v>0</v>
      </c>
      <c r="G251" s="45">
        <v>8.0899876311463434E-3</v>
      </c>
      <c r="H251" s="89">
        <v>4.3340802057422684E-3</v>
      </c>
    </row>
    <row r="252" spans="1:8" ht="15" customHeight="1" x14ac:dyDescent="0.45">
      <c r="A252" s="36" t="s">
        <v>483</v>
      </c>
      <c r="B252" s="4" t="s">
        <v>59</v>
      </c>
      <c r="C252" s="44">
        <v>0</v>
      </c>
      <c r="D252" s="45">
        <v>0</v>
      </c>
      <c r="E252" s="45">
        <v>0</v>
      </c>
      <c r="F252" s="45">
        <v>0</v>
      </c>
      <c r="G252" s="45">
        <v>1.5704080832098933E-3</v>
      </c>
      <c r="H252" s="89">
        <v>9.3344311534254742E-4</v>
      </c>
    </row>
    <row r="253" spans="1:8" ht="15" customHeight="1" x14ac:dyDescent="0.45">
      <c r="A253" s="36" t="s">
        <v>484</v>
      </c>
      <c r="B253" s="4" t="s">
        <v>59</v>
      </c>
      <c r="C253" s="44">
        <v>0</v>
      </c>
      <c r="D253" s="45">
        <v>0</v>
      </c>
      <c r="E253" s="45">
        <v>0</v>
      </c>
      <c r="F253" s="45">
        <v>0</v>
      </c>
      <c r="G253" s="45">
        <v>1.1544779480362958E-5</v>
      </c>
      <c r="H253" s="89">
        <v>4.8128262619175329E-3</v>
      </c>
    </row>
    <row r="254" spans="1:8" ht="15" customHeight="1" x14ac:dyDescent="0.45">
      <c r="A254" s="36" t="s">
        <v>485</v>
      </c>
      <c r="B254" s="4" t="s">
        <v>59</v>
      </c>
      <c r="C254" s="44">
        <v>0</v>
      </c>
      <c r="D254" s="45">
        <v>0</v>
      </c>
      <c r="E254" s="45">
        <v>0</v>
      </c>
      <c r="F254" s="45">
        <v>0</v>
      </c>
      <c r="G254" s="45">
        <v>2.3466265212565459E-4</v>
      </c>
      <c r="H254" s="89">
        <v>2.2394071824977121E-5</v>
      </c>
    </row>
    <row r="255" spans="1:8" ht="15" customHeight="1" x14ac:dyDescent="0.45">
      <c r="A255" s="36" t="s">
        <v>486</v>
      </c>
      <c r="B255" s="4" t="s">
        <v>59</v>
      </c>
      <c r="C255" s="44">
        <v>0</v>
      </c>
      <c r="D255" s="45">
        <v>0</v>
      </c>
      <c r="E255" s="45">
        <v>0</v>
      </c>
      <c r="F255" s="45">
        <v>2.336519695590417E-2</v>
      </c>
      <c r="G255" s="45">
        <v>2.537760072278072E-3</v>
      </c>
      <c r="H255" s="89">
        <v>1.1822110264278601E-2</v>
      </c>
    </row>
    <row r="256" spans="1:8" ht="15" customHeight="1" x14ac:dyDescent="0.45">
      <c r="A256" s="36" t="s">
        <v>487</v>
      </c>
      <c r="B256" s="4" t="s">
        <v>59</v>
      </c>
      <c r="C256" s="44">
        <v>0</v>
      </c>
      <c r="D256" s="45">
        <v>0</v>
      </c>
      <c r="E256" s="45">
        <v>0</v>
      </c>
      <c r="F256" s="45">
        <v>0</v>
      </c>
      <c r="G256" s="45">
        <v>6.1080101621400313E-4</v>
      </c>
      <c r="H256" s="89">
        <v>2.555192170310769E-5</v>
      </c>
    </row>
    <row r="257" spans="1:8" ht="15" customHeight="1" x14ac:dyDescent="0.45">
      <c r="A257" s="36" t="s">
        <v>488</v>
      </c>
      <c r="B257" s="4" t="s">
        <v>59</v>
      </c>
      <c r="C257" s="44">
        <v>0</v>
      </c>
      <c r="D257" s="45">
        <v>0</v>
      </c>
      <c r="E257" s="45">
        <v>0</v>
      </c>
      <c r="F257" s="45">
        <v>0</v>
      </c>
      <c r="G257" s="45">
        <v>7.7113423295190503E-5</v>
      </c>
      <c r="H257" s="89">
        <v>1.1236224201662892E-3</v>
      </c>
    </row>
    <row r="258" spans="1:8" ht="15" customHeight="1" x14ac:dyDescent="0.45">
      <c r="A258" s="36" t="s">
        <v>489</v>
      </c>
      <c r="B258" s="4" t="s">
        <v>59</v>
      </c>
      <c r="C258" s="44">
        <v>0</v>
      </c>
      <c r="D258" s="45">
        <v>0</v>
      </c>
      <c r="E258" s="45">
        <v>0</v>
      </c>
      <c r="F258" s="45">
        <v>0</v>
      </c>
      <c r="G258" s="45">
        <v>1.0278345177980834E-4</v>
      </c>
      <c r="H258" s="89">
        <v>5.2968971437911832E-4</v>
      </c>
    </row>
    <row r="259" spans="1:8" ht="15" customHeight="1" x14ac:dyDescent="0.45">
      <c r="A259" s="36" t="s">
        <v>490</v>
      </c>
      <c r="B259" s="4" t="s">
        <v>59</v>
      </c>
      <c r="C259" s="44">
        <v>0</v>
      </c>
      <c r="D259" s="45">
        <v>0</v>
      </c>
      <c r="E259" s="45">
        <v>0</v>
      </c>
      <c r="F259" s="45">
        <v>0</v>
      </c>
      <c r="G259" s="45">
        <v>0</v>
      </c>
      <c r="H259" s="89">
        <v>9.5388942300689695E-4</v>
      </c>
    </row>
    <row r="260" spans="1:8" ht="15" customHeight="1" x14ac:dyDescent="0.45">
      <c r="A260" s="36" t="s">
        <v>491</v>
      </c>
      <c r="B260" s="4" t="s">
        <v>59</v>
      </c>
      <c r="C260" s="44">
        <v>0</v>
      </c>
      <c r="D260" s="45">
        <v>0</v>
      </c>
      <c r="E260" s="45">
        <v>0</v>
      </c>
      <c r="F260" s="45">
        <v>0</v>
      </c>
      <c r="G260" s="45">
        <v>1.1306179695778917E-4</v>
      </c>
      <c r="H260" s="89">
        <v>2.4117200192465198E-3</v>
      </c>
    </row>
    <row r="261" spans="1:8" ht="15" customHeight="1" x14ac:dyDescent="0.45">
      <c r="A261" s="36" t="s">
        <v>492</v>
      </c>
      <c r="B261" s="4" t="s">
        <v>59</v>
      </c>
      <c r="C261" s="44">
        <v>0</v>
      </c>
      <c r="D261" s="45">
        <v>0</v>
      </c>
      <c r="E261" s="45">
        <v>0</v>
      </c>
      <c r="F261" s="45">
        <v>0</v>
      </c>
      <c r="G261" s="45">
        <v>8.0333879612392387E-3</v>
      </c>
      <c r="H261" s="89">
        <v>1.9524628892290765E-3</v>
      </c>
    </row>
    <row r="262" spans="1:8" ht="15" customHeight="1" x14ac:dyDescent="0.45">
      <c r="A262" s="36" t="s">
        <v>492</v>
      </c>
      <c r="B262" s="4" t="s">
        <v>59</v>
      </c>
      <c r="C262" s="44">
        <v>0</v>
      </c>
      <c r="D262" s="45">
        <v>0</v>
      </c>
      <c r="E262" s="45">
        <v>0</v>
      </c>
      <c r="F262" s="45">
        <v>0</v>
      </c>
      <c r="G262" s="45">
        <v>3.0042983606710051E-3</v>
      </c>
      <c r="H262" s="89">
        <v>3.9417325143118137E-4</v>
      </c>
    </row>
    <row r="263" spans="1:8" ht="15" customHeight="1" x14ac:dyDescent="0.45">
      <c r="A263" s="36" t="s">
        <v>493</v>
      </c>
      <c r="B263" s="4" t="s">
        <v>59</v>
      </c>
      <c r="C263" s="44">
        <v>0</v>
      </c>
      <c r="D263" s="45">
        <v>0</v>
      </c>
      <c r="E263" s="45">
        <v>1.4766873219487012E-2</v>
      </c>
      <c r="F263" s="45">
        <v>2.3459032086002113E-2</v>
      </c>
      <c r="G263" s="45">
        <v>8.9149718359768856E-3</v>
      </c>
      <c r="H263" s="89">
        <v>2.6680024419536943E-2</v>
      </c>
    </row>
    <row r="264" spans="1:8" ht="15" customHeight="1" x14ac:dyDescent="0.45">
      <c r="A264" s="36" t="s">
        <v>494</v>
      </c>
      <c r="B264" s="4" t="s">
        <v>59</v>
      </c>
      <c r="C264" s="44">
        <v>0</v>
      </c>
      <c r="D264" s="45">
        <v>0</v>
      </c>
      <c r="E264" s="45">
        <v>0</v>
      </c>
      <c r="F264" s="45">
        <v>1.9482863185095532E-2</v>
      </c>
      <c r="G264" s="45">
        <v>5.090763366304641E-3</v>
      </c>
      <c r="H264" s="89">
        <v>3.2515245407396614E-3</v>
      </c>
    </row>
    <row r="265" spans="1:8" ht="15" customHeight="1" x14ac:dyDescent="0.45">
      <c r="A265" s="36" t="s">
        <v>495</v>
      </c>
      <c r="B265" s="4" t="s">
        <v>59</v>
      </c>
      <c r="C265" s="44">
        <v>0</v>
      </c>
      <c r="D265" s="45">
        <v>0</v>
      </c>
      <c r="E265" s="45">
        <v>0</v>
      </c>
      <c r="F265" s="45">
        <v>0</v>
      </c>
      <c r="G265" s="45">
        <v>4.843720024636052E-5</v>
      </c>
      <c r="H265" s="89">
        <v>3.8172732510591967E-4</v>
      </c>
    </row>
    <row r="266" spans="1:8" ht="15" customHeight="1" x14ac:dyDescent="0.45">
      <c r="A266" s="36" t="s">
        <v>496</v>
      </c>
      <c r="B266" s="4" t="s">
        <v>59</v>
      </c>
      <c r="C266" s="44">
        <v>0</v>
      </c>
      <c r="D266" s="45">
        <v>0</v>
      </c>
      <c r="E266" s="45">
        <v>0</v>
      </c>
      <c r="F266" s="45">
        <v>0</v>
      </c>
      <c r="G266" s="45">
        <v>9.7522477545055209E-4</v>
      </c>
      <c r="H266" s="89">
        <v>2.8034261493660966E-4</v>
      </c>
    </row>
    <row r="267" spans="1:8" ht="15" customHeight="1" x14ac:dyDescent="0.45">
      <c r="A267" s="36" t="s">
        <v>497</v>
      </c>
      <c r="B267" s="4" t="s">
        <v>59</v>
      </c>
      <c r="C267" s="44">
        <v>0</v>
      </c>
      <c r="D267" s="45">
        <v>0</v>
      </c>
      <c r="E267" s="45">
        <v>0</v>
      </c>
      <c r="F267" s="45">
        <v>0</v>
      </c>
      <c r="G267" s="45">
        <v>0</v>
      </c>
      <c r="H267" s="89">
        <v>7.2756753383326365E-5</v>
      </c>
    </row>
    <row r="268" spans="1:8" ht="15" customHeight="1" x14ac:dyDescent="0.45">
      <c r="A268" s="36" t="s">
        <v>498</v>
      </c>
      <c r="B268" s="4" t="s">
        <v>59</v>
      </c>
      <c r="C268" s="44">
        <v>0</v>
      </c>
      <c r="D268" s="45">
        <v>0</v>
      </c>
      <c r="E268" s="45">
        <v>0</v>
      </c>
      <c r="F268" s="45">
        <v>0</v>
      </c>
      <c r="G268" s="45">
        <v>2.7161293584460249E-3</v>
      </c>
      <c r="H268" s="89">
        <v>1.7871026098978209E-2</v>
      </c>
    </row>
    <row r="269" spans="1:8" ht="15" customHeight="1" x14ac:dyDescent="0.45">
      <c r="A269" s="36" t="s">
        <v>499</v>
      </c>
      <c r="B269" s="4" t="s">
        <v>59</v>
      </c>
      <c r="C269" s="44">
        <v>0</v>
      </c>
      <c r="D269" s="45">
        <v>0</v>
      </c>
      <c r="E269" s="45">
        <v>0</v>
      </c>
      <c r="F269" s="45">
        <v>0</v>
      </c>
      <c r="G269" s="45">
        <v>3.3488982624860397E-3</v>
      </c>
      <c r="H269" s="89">
        <v>2.2034388040322084E-2</v>
      </c>
    </row>
    <row r="270" spans="1:8" ht="15" customHeight="1" x14ac:dyDescent="0.45">
      <c r="A270" s="36" t="s">
        <v>500</v>
      </c>
      <c r="B270" s="4" t="s">
        <v>59</v>
      </c>
      <c r="C270" s="44">
        <v>0</v>
      </c>
      <c r="D270" s="45">
        <v>0</v>
      </c>
      <c r="E270" s="45">
        <v>0</v>
      </c>
      <c r="F270" s="45">
        <v>0</v>
      </c>
      <c r="G270" s="45">
        <v>1.4030053372037822E-4</v>
      </c>
      <c r="H270" s="89">
        <v>1.0148439735349333E-3</v>
      </c>
    </row>
    <row r="271" spans="1:8" ht="15" customHeight="1" x14ac:dyDescent="0.45">
      <c r="A271" s="36" t="s">
        <v>501</v>
      </c>
      <c r="B271" s="4" t="s">
        <v>59</v>
      </c>
      <c r="C271" s="44">
        <v>0</v>
      </c>
      <c r="D271" s="45">
        <v>0</v>
      </c>
      <c r="E271" s="45">
        <v>0</v>
      </c>
      <c r="F271" s="45">
        <v>0</v>
      </c>
      <c r="G271" s="45">
        <v>6.3110070980772063E-4</v>
      </c>
      <c r="H271" s="89">
        <v>4.1523859020139425E-3</v>
      </c>
    </row>
    <row r="272" spans="1:8" ht="15" customHeight="1" x14ac:dyDescent="0.45">
      <c r="A272" s="36" t="s">
        <v>501</v>
      </c>
      <c r="B272" s="4" t="s">
        <v>59</v>
      </c>
      <c r="C272" s="44">
        <v>0</v>
      </c>
      <c r="D272" s="45">
        <v>0</v>
      </c>
      <c r="E272" s="45">
        <v>0</v>
      </c>
      <c r="F272" s="45">
        <v>0</v>
      </c>
      <c r="G272" s="45">
        <v>8.0012398320082219E-5</v>
      </c>
      <c r="H272" s="89">
        <v>5.519036266551649E-4</v>
      </c>
    </row>
    <row r="273" spans="1:8" ht="15" customHeight="1" x14ac:dyDescent="0.45">
      <c r="A273" s="36" t="s">
        <v>502</v>
      </c>
      <c r="B273" s="4" t="s">
        <v>59</v>
      </c>
      <c r="C273" s="44">
        <v>0</v>
      </c>
      <c r="D273" s="45">
        <v>0</v>
      </c>
      <c r="E273" s="45">
        <v>0</v>
      </c>
      <c r="F273" s="45">
        <v>0</v>
      </c>
      <c r="G273" s="45">
        <v>2.3912829904286855E-3</v>
      </c>
      <c r="H273" s="89">
        <v>1.5733669163844034E-2</v>
      </c>
    </row>
    <row r="274" spans="1:8" ht="15" customHeight="1" x14ac:dyDescent="0.45">
      <c r="A274" s="36" t="s">
        <v>503</v>
      </c>
      <c r="B274" s="4" t="s">
        <v>59</v>
      </c>
      <c r="C274" s="44">
        <v>0</v>
      </c>
      <c r="D274" s="45">
        <v>0</v>
      </c>
      <c r="E274" s="45">
        <v>0</v>
      </c>
      <c r="F274" s="45">
        <v>0</v>
      </c>
      <c r="G274" s="45">
        <v>0</v>
      </c>
      <c r="H274" s="89">
        <v>1.0437943936262653E-3</v>
      </c>
    </row>
    <row r="275" spans="1:8" ht="15" customHeight="1" x14ac:dyDescent="0.45">
      <c r="A275" s="36" t="s">
        <v>504</v>
      </c>
      <c r="B275" s="4" t="s">
        <v>59</v>
      </c>
      <c r="C275" s="44">
        <v>0</v>
      </c>
      <c r="D275" s="45">
        <v>0</v>
      </c>
      <c r="E275" s="45">
        <v>0</v>
      </c>
      <c r="F275" s="45">
        <v>0</v>
      </c>
      <c r="G275" s="45">
        <v>2.7857540732451453E-3</v>
      </c>
      <c r="H275" s="89">
        <v>1.852912379885277E-2</v>
      </c>
    </row>
    <row r="276" spans="1:8" ht="15" customHeight="1" thickBot="1" x14ac:dyDescent="0.5">
      <c r="A276" s="36" t="s">
        <v>505</v>
      </c>
      <c r="B276" s="4" t="s">
        <v>59</v>
      </c>
      <c r="C276" s="44">
        <v>0</v>
      </c>
      <c r="D276" s="45">
        <v>0</v>
      </c>
      <c r="E276" s="45">
        <v>0</v>
      </c>
      <c r="F276" s="45">
        <v>0</v>
      </c>
      <c r="G276" s="45">
        <v>0</v>
      </c>
      <c r="H276" s="89">
        <v>3.7277667539311476E-4</v>
      </c>
    </row>
    <row r="277" spans="1:8" ht="18.75" customHeight="1" thickBot="1" x14ac:dyDescent="0.5">
      <c r="A277" s="23" t="s">
        <v>7</v>
      </c>
      <c r="B277" s="24"/>
      <c r="C277" s="90">
        <f t="shared" ref="C277:H277" si="0">SUM(C12:C276)</f>
        <v>1</v>
      </c>
      <c r="D277" s="90">
        <f t="shared" si="0"/>
        <v>0.99999999999999989</v>
      </c>
      <c r="E277" s="90">
        <f t="shared" si="0"/>
        <v>1.0000000000000002</v>
      </c>
      <c r="F277" s="90">
        <f t="shared" si="0"/>
        <v>0.99999999999999967</v>
      </c>
      <c r="G277" s="90">
        <f t="shared" si="0"/>
        <v>1.0000000000000009</v>
      </c>
      <c r="H277" s="91">
        <f t="shared" si="0"/>
        <v>1.0000000000000007</v>
      </c>
    </row>
    <row r="278" spans="1:8" ht="9" customHeight="1" x14ac:dyDescent="0.45">
      <c r="C278" s="52"/>
      <c r="D278" s="52"/>
      <c r="E278" s="52"/>
      <c r="F278" s="52"/>
      <c r="G278" s="52"/>
      <c r="H278" s="52"/>
    </row>
    <row r="279" spans="1:8" x14ac:dyDescent="0.45">
      <c r="C279" s="60"/>
      <c r="D279" s="60"/>
      <c r="E279" s="60"/>
      <c r="F279" s="60"/>
      <c r="G279" s="60"/>
      <c r="H279" s="60"/>
    </row>
  </sheetData>
  <mergeCells count="3">
    <mergeCell ref="A8:H8"/>
    <mergeCell ref="A10:A11"/>
    <mergeCell ref="B10:B11"/>
  </mergeCells>
  <printOptions horizontalCentered="1"/>
  <pageMargins left="0.23622047244094491" right="0.23622047244094491" top="0.74803149606299213" bottom="0.74803149606299213" header="0.31496062992125984" footer="0.31496062992125984"/>
  <pageSetup paperSize="9" scale="98" fitToHeight="0" orientation="landscape" verticalDpi="0" r:id="rId1"/>
  <headerFooter>
    <oddFooter>&amp;L&amp;D&amp;C_x000D_&amp;1#&amp;"Calibri"&amp;10&amp;K000000 PÚBLICA&amp;RPágina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6"/>
  <sheetViews>
    <sheetView showGridLines="0" zoomScaleNormal="100" workbookViewId="0"/>
  </sheetViews>
  <sheetFormatPr baseColWidth="10" defaultColWidth="11.3984375" defaultRowHeight="14.25" x14ac:dyDescent="0.45"/>
  <cols>
    <col min="1" max="1" width="26.265625" style="1" customWidth="1"/>
    <col min="2" max="2" width="51.59765625" style="1" customWidth="1"/>
    <col min="3" max="3" width="14.59765625" style="1" bestFit="1" customWidth="1"/>
    <col min="4" max="4" width="11.3984375" style="1"/>
    <col min="5" max="5" width="12.265625" style="1" bestFit="1" customWidth="1"/>
    <col min="6" max="16384" width="11.3984375" style="1"/>
  </cols>
  <sheetData>
    <row r="1" spans="1:6" ht="5.0999999999999996" customHeight="1" x14ac:dyDescent="0.45">
      <c r="A1" s="12"/>
      <c r="B1" s="12"/>
      <c r="C1" s="12"/>
    </row>
    <row r="2" spans="1:6" x14ac:dyDescent="0.45">
      <c r="A2" s="12"/>
      <c r="B2" s="12"/>
      <c r="C2" s="12"/>
    </row>
    <row r="3" spans="1:6" x14ac:dyDescent="0.45">
      <c r="A3" s="12"/>
      <c r="B3" s="12"/>
      <c r="C3" s="12"/>
    </row>
    <row r="4" spans="1:6" x14ac:dyDescent="0.45">
      <c r="A4" s="12"/>
      <c r="B4" s="12"/>
      <c r="C4" s="12"/>
    </row>
    <row r="5" spans="1:6" ht="5.0999999999999996" customHeight="1" thickBot="1" x14ac:dyDescent="0.5">
      <c r="A5" s="12"/>
      <c r="B5" s="12"/>
      <c r="C5" s="12"/>
    </row>
    <row r="6" spans="1:6" ht="68.25" customHeight="1" thickBot="1" x14ac:dyDescent="0.5">
      <c r="A6" s="27" t="s">
        <v>81</v>
      </c>
      <c r="B6" s="28"/>
      <c r="C6" s="30"/>
    </row>
    <row r="7" spans="1:6" ht="5.0999999999999996" customHeight="1" x14ac:dyDescent="0.45"/>
    <row r="8" spans="1:6" ht="42.75" customHeight="1" x14ac:dyDescent="0.45">
      <c r="A8" s="186" t="s">
        <v>58</v>
      </c>
      <c r="B8" s="186"/>
      <c r="C8" s="186"/>
    </row>
    <row r="9" spans="1:6" ht="5.0999999999999996" customHeight="1" thickBot="1" x14ac:dyDescent="0.5"/>
    <row r="10" spans="1:6" ht="15" customHeight="1" x14ac:dyDescent="0.45">
      <c r="A10" s="169" t="s">
        <v>63</v>
      </c>
      <c r="B10" s="171" t="s">
        <v>64</v>
      </c>
      <c r="C10" s="19" t="s">
        <v>11</v>
      </c>
    </row>
    <row r="11" spans="1:6" ht="33" customHeight="1" x14ac:dyDescent="0.45">
      <c r="A11" s="170"/>
      <c r="B11" s="172"/>
      <c r="C11" s="20" t="s">
        <v>57</v>
      </c>
    </row>
    <row r="12" spans="1:6" x14ac:dyDescent="0.45">
      <c r="A12" s="21" t="str">
        <f>Input!A59</f>
        <v>CI Tarifa</v>
      </c>
      <c r="B12" s="4" t="str">
        <f>Input!A59</f>
        <v>CI Tarifa</v>
      </c>
      <c r="C12" s="46">
        <f>Input!C59</f>
        <v>0</v>
      </c>
      <c r="E12" s="128"/>
      <c r="F12" s="52"/>
    </row>
    <row r="13" spans="1:6" x14ac:dyDescent="0.45">
      <c r="A13" s="21" t="str">
        <f>Input!A60</f>
        <v>CI Almería</v>
      </c>
      <c r="B13" s="4" t="s">
        <v>14</v>
      </c>
      <c r="C13" s="53">
        <f>Input!C60</f>
        <v>292116.1091982472</v>
      </c>
      <c r="E13" s="128"/>
      <c r="F13" s="52"/>
    </row>
    <row r="14" spans="1:6" x14ac:dyDescent="0.45">
      <c r="A14" s="36" t="s">
        <v>243</v>
      </c>
      <c r="B14" s="4" t="s">
        <v>15</v>
      </c>
      <c r="C14" s="53">
        <f>Input!C$61*(Input!C203/Input!C$205)</f>
        <v>17455.203873256618</v>
      </c>
      <c r="E14" s="128"/>
      <c r="F14" s="52"/>
    </row>
    <row r="15" spans="1:6" x14ac:dyDescent="0.45">
      <c r="A15" s="36" t="s">
        <v>244</v>
      </c>
      <c r="B15" s="4" t="s">
        <v>15</v>
      </c>
      <c r="C15" s="53">
        <f>Input!C$61*(Input!C204/Input!C$205)</f>
        <v>48001.8106514557</v>
      </c>
      <c r="E15" s="128"/>
      <c r="F15" s="52"/>
    </row>
    <row r="16" spans="1:6" x14ac:dyDescent="0.45">
      <c r="A16" s="36" t="s">
        <v>245</v>
      </c>
      <c r="B16" s="4" t="s">
        <v>16</v>
      </c>
      <c r="C16" s="53">
        <f>Input!C$62*(Input!C192/Input!C$194)</f>
        <v>41452.058974969485</v>
      </c>
      <c r="E16" s="128"/>
      <c r="F16" s="52"/>
    </row>
    <row r="17" spans="1:6" x14ac:dyDescent="0.45">
      <c r="A17" s="36" t="s">
        <v>246</v>
      </c>
      <c r="B17" s="6" t="s">
        <v>16</v>
      </c>
      <c r="C17" s="53">
        <f>Input!C$62*(Input!C193/Input!C$194)</f>
        <v>18841.844988622492</v>
      </c>
      <c r="E17" s="128"/>
      <c r="F17" s="52"/>
    </row>
    <row r="18" spans="1:6" x14ac:dyDescent="0.45">
      <c r="A18" s="36" t="str">
        <f>Input!A63</f>
        <v>PR Barcelona</v>
      </c>
      <c r="B18" s="6" t="s">
        <v>30</v>
      </c>
      <c r="C18" s="53">
        <f>Input!C63</f>
        <v>79011.246533867685</v>
      </c>
      <c r="E18" s="128"/>
      <c r="F18" s="52"/>
    </row>
    <row r="19" spans="1:6" x14ac:dyDescent="0.45">
      <c r="A19" s="36" t="str">
        <f>Input!A64</f>
        <v>PR Cartagena</v>
      </c>
      <c r="B19" s="6" t="s">
        <v>30</v>
      </c>
      <c r="C19" s="53">
        <f>Input!C64</f>
        <v>97169.58147500093</v>
      </c>
      <c r="E19" s="128"/>
      <c r="F19" s="52"/>
    </row>
    <row r="20" spans="1:6" ht="14.1" customHeight="1" x14ac:dyDescent="0.45">
      <c r="A20" s="36" t="str">
        <f>Input!A65</f>
        <v>PR Huelva</v>
      </c>
      <c r="B20" s="6" t="s">
        <v>30</v>
      </c>
      <c r="C20" s="53">
        <f>Input!C65</f>
        <v>134694.45630052465</v>
      </c>
      <c r="E20" s="128"/>
      <c r="F20" s="52"/>
    </row>
    <row r="21" spans="1:6" x14ac:dyDescent="0.45">
      <c r="A21" s="36" t="str">
        <f>Input!A66</f>
        <v>PR Bilbao</v>
      </c>
      <c r="B21" s="6" t="s">
        <v>30</v>
      </c>
      <c r="C21" s="53">
        <f>Input!C66</f>
        <v>201031.52440803184</v>
      </c>
      <c r="E21" s="128"/>
      <c r="F21" s="52"/>
    </row>
    <row r="22" spans="1:6" x14ac:dyDescent="0.45">
      <c r="A22" s="36" t="str">
        <f>Input!A67</f>
        <v>PR Sagunto</v>
      </c>
      <c r="B22" s="6" t="s">
        <v>30</v>
      </c>
      <c r="C22" s="53">
        <f>Input!C67</f>
        <v>83872.748420870848</v>
      </c>
      <c r="E22" s="128"/>
      <c r="F22" s="52"/>
    </row>
    <row r="23" spans="1:6" x14ac:dyDescent="0.45">
      <c r="A23" s="36" t="str">
        <f>Input!A68</f>
        <v>PR Mugardos</v>
      </c>
      <c r="B23" s="6" t="s">
        <v>30</v>
      </c>
      <c r="C23" s="53">
        <f>Input!C68</f>
        <v>78316.198690625097</v>
      </c>
      <c r="E23" s="128"/>
      <c r="F23" s="52"/>
    </row>
    <row r="24" spans="1:6" x14ac:dyDescent="0.45">
      <c r="A24" s="36" t="str">
        <f>Input!A69</f>
        <v>PR El Musel</v>
      </c>
      <c r="B24" s="6" t="s">
        <v>30</v>
      </c>
      <c r="C24" s="53">
        <f>Input!C69</f>
        <v>38481.830254442037</v>
      </c>
      <c r="E24" s="128"/>
      <c r="F24" s="52"/>
    </row>
    <row r="25" spans="1:6" x14ac:dyDescent="0.45">
      <c r="A25" s="116" t="s">
        <v>237</v>
      </c>
      <c r="B25" s="6" t="s">
        <v>134</v>
      </c>
      <c r="C25" s="98">
        <f>Input!C70+Input!C79</f>
        <v>968.92226814344394</v>
      </c>
      <c r="E25" s="128"/>
      <c r="F25" s="52"/>
    </row>
    <row r="26" spans="1:6" x14ac:dyDescent="0.45">
      <c r="A26" s="36" t="str">
        <f>Input!A71</f>
        <v>YAC Aznalcázar</v>
      </c>
      <c r="B26" s="6" t="s">
        <v>251</v>
      </c>
      <c r="C26" s="98">
        <f>Input!C71</f>
        <v>105.20547945205483</v>
      </c>
      <c r="E26" s="128"/>
      <c r="F26" s="52"/>
    </row>
    <row r="27" spans="1:6" x14ac:dyDescent="0.45">
      <c r="A27" s="116" t="str">
        <f>Input!A72</f>
        <v>YAC Poseidon</v>
      </c>
      <c r="B27" s="6" t="s">
        <v>254</v>
      </c>
      <c r="C27" s="98">
        <f>Input!C72</f>
        <v>0</v>
      </c>
      <c r="E27" s="128"/>
      <c r="F27" s="52"/>
    </row>
    <row r="28" spans="1:6" x14ac:dyDescent="0.45">
      <c r="A28" s="116" t="str">
        <f>Input!A73</f>
        <v>YAC Viura</v>
      </c>
      <c r="B28" s="6" t="s">
        <v>24</v>
      </c>
      <c r="C28" s="98">
        <f>Input!C73</f>
        <v>1175.5893553188287</v>
      </c>
      <c r="E28" s="128"/>
      <c r="F28" s="52"/>
    </row>
    <row r="29" spans="1:6" x14ac:dyDescent="0.45">
      <c r="A29" s="36" t="s">
        <v>263</v>
      </c>
      <c r="B29" s="6" t="s">
        <v>240</v>
      </c>
      <c r="C29" s="98">
        <f>Input!C74</f>
        <v>600</v>
      </c>
      <c r="E29" s="128"/>
      <c r="F29" s="52"/>
    </row>
    <row r="30" spans="1:6" x14ac:dyDescent="0.45">
      <c r="A30" s="36" t="s">
        <v>242</v>
      </c>
      <c r="B30" s="6" t="s">
        <v>260</v>
      </c>
      <c r="C30" s="98">
        <f>Input!C75</f>
        <v>90</v>
      </c>
      <c r="E30" s="128"/>
      <c r="F30" s="52"/>
    </row>
    <row r="31" spans="1:6" x14ac:dyDescent="0.45">
      <c r="A31" s="36" t="str">
        <f>Input!A76</f>
        <v>AS Serrablo</v>
      </c>
      <c r="B31" s="6" t="s">
        <v>32</v>
      </c>
      <c r="C31" s="98">
        <f>Input!C76</f>
        <v>21727.788145268922</v>
      </c>
      <c r="E31" s="128"/>
      <c r="F31" s="52"/>
    </row>
    <row r="32" spans="1:6" x14ac:dyDescent="0.45">
      <c r="A32" s="36" t="str">
        <f>Input!A77</f>
        <v>AS Gaviota</v>
      </c>
      <c r="B32" s="6" t="s">
        <v>32</v>
      </c>
      <c r="C32" s="98">
        <f>Input!C77</f>
        <v>25711.44022352251</v>
      </c>
      <c r="E32" s="128"/>
      <c r="F32" s="52"/>
    </row>
    <row r="33" spans="1:6" ht="14.65" thickBot="1" x14ac:dyDescent="0.5">
      <c r="A33" s="36" t="str">
        <f>Input!A78</f>
        <v>AS Yela</v>
      </c>
      <c r="B33" s="6" t="s">
        <v>32</v>
      </c>
      <c r="C33" s="98">
        <f>Input!C78</f>
        <v>17117.295050288241</v>
      </c>
      <c r="E33" s="128"/>
      <c r="F33" s="52"/>
    </row>
    <row r="34" spans="1:6" ht="18.75" customHeight="1" thickBot="1" x14ac:dyDescent="0.5">
      <c r="A34" s="23" t="s">
        <v>7</v>
      </c>
      <c r="B34" s="24"/>
      <c r="C34" s="54">
        <f>SUM(C12:C33)</f>
        <v>1197940.8542919087</v>
      </c>
    </row>
    <row r="35" spans="1:6" ht="9" customHeight="1" x14ac:dyDescent="0.45">
      <c r="C35" s="52">
        <f>C34-Input!C80</f>
        <v>0</v>
      </c>
    </row>
    <row r="36" spans="1:6" x14ac:dyDescent="0.45">
      <c r="C36" s="109"/>
    </row>
  </sheetData>
  <mergeCells count="3">
    <mergeCell ref="A10:A11"/>
    <mergeCell ref="B10:B11"/>
    <mergeCell ref="A8:C8"/>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&amp;L&amp;D&amp;C_x000D_&amp;1#&amp;"Calibri"&amp;10&amp;K000000 PÚBLICA&amp;RPágina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294"/>
  <sheetViews>
    <sheetView showGridLines="0" zoomScaleNormal="100" workbookViewId="0"/>
  </sheetViews>
  <sheetFormatPr baseColWidth="10" defaultColWidth="11.3984375" defaultRowHeight="14.25" x14ac:dyDescent="0.45"/>
  <cols>
    <col min="1" max="1" width="26.265625" style="1" customWidth="1"/>
    <col min="2" max="2" width="51.73046875" style="1" customWidth="1"/>
    <col min="3" max="3" width="14.59765625" style="1" bestFit="1" customWidth="1"/>
    <col min="4" max="16384" width="11.3984375" style="1"/>
  </cols>
  <sheetData>
    <row r="1" spans="1:6" ht="5.0999999999999996" customHeight="1" x14ac:dyDescent="0.45">
      <c r="A1" s="12"/>
      <c r="B1" s="12"/>
      <c r="C1" s="12"/>
    </row>
    <row r="2" spans="1:6" x14ac:dyDescent="0.45">
      <c r="A2" s="12"/>
      <c r="B2" s="12"/>
      <c r="C2" s="12"/>
    </row>
    <row r="3" spans="1:6" x14ac:dyDescent="0.45">
      <c r="A3" s="12"/>
      <c r="B3" s="12"/>
      <c r="C3" s="12"/>
    </row>
    <row r="4" spans="1:6" x14ac:dyDescent="0.45">
      <c r="A4" s="12"/>
      <c r="B4" s="12"/>
      <c r="C4" s="12"/>
    </row>
    <row r="5" spans="1:6" ht="5.0999999999999996" customHeight="1" thickBot="1" x14ac:dyDescent="0.5">
      <c r="A5" s="12"/>
      <c r="B5" s="12"/>
      <c r="C5" s="12"/>
    </row>
    <row r="6" spans="1:6" ht="72" customHeight="1" thickBot="1" x14ac:dyDescent="0.5">
      <c r="A6" s="27" t="s">
        <v>138</v>
      </c>
      <c r="B6" s="28"/>
      <c r="C6" s="30"/>
    </row>
    <row r="7" spans="1:6" ht="5.0999999999999996" customHeight="1" x14ac:dyDescent="0.45"/>
    <row r="8" spans="1:6" ht="52.9" customHeight="1" x14ac:dyDescent="0.45">
      <c r="A8" s="180" t="s">
        <v>252</v>
      </c>
      <c r="B8" s="180"/>
      <c r="C8" s="180"/>
    </row>
    <row r="9" spans="1:6" ht="5.0999999999999996" customHeight="1" thickBot="1" x14ac:dyDescent="0.5"/>
    <row r="10" spans="1:6" ht="15" customHeight="1" x14ac:dyDescent="0.45">
      <c r="A10" s="169" t="s">
        <v>36</v>
      </c>
      <c r="B10" s="171" t="s">
        <v>160</v>
      </c>
      <c r="C10" s="19" t="s">
        <v>11</v>
      </c>
    </row>
    <row r="11" spans="1:6" ht="33" customHeight="1" x14ac:dyDescent="0.45">
      <c r="A11" s="170"/>
      <c r="B11" s="172"/>
      <c r="C11" s="20" t="s">
        <v>57</v>
      </c>
    </row>
    <row r="12" spans="1:6" ht="15" customHeight="1" x14ac:dyDescent="0.45">
      <c r="A12" s="36" t="str">
        <f>Input_National_Capacity!A12</f>
        <v>01.1A</v>
      </c>
      <c r="B12" s="4" t="str">
        <f>Input_National_Capacity!B12</f>
        <v>Salida Nacional / National exit</v>
      </c>
      <c r="C12" s="46">
        <f>Input!C$144*Input_National_Capacity!$C12+Input!C$145*Input_National_Capacity!$D12+Input!C$146*Input_National_Capacity!$E12+Input!C$147*Input_National_Capacity!$F12+Input!C$148*Input_National_Capacity!$G12+Input!C$149*Input_National_Capacity!$H12</f>
        <v>21358.888269830913</v>
      </c>
      <c r="F12" s="52"/>
    </row>
    <row r="13" spans="1:6" ht="15" customHeight="1" x14ac:dyDescent="0.45">
      <c r="A13" s="36" t="str">
        <f>Input_National_Capacity!A13</f>
        <v>03A</v>
      </c>
      <c r="B13" s="4" t="str">
        <f>Input_National_Capacity!B13</f>
        <v>Salida Nacional / National exit</v>
      </c>
      <c r="C13" s="53">
        <f>Input!C$144*Input_National_Capacity!$C13+Input!C$145*Input_National_Capacity!$D13+Input!C$146*Input_National_Capacity!$E13+Input!C$147*Input_National_Capacity!$F13+Input!C$148*Input_National_Capacity!$G13+Input!C$149*Input_National_Capacity!$H13</f>
        <v>12034.276729688107</v>
      </c>
      <c r="F13" s="52"/>
    </row>
    <row r="14" spans="1:6" ht="15" customHeight="1" x14ac:dyDescent="0.45">
      <c r="A14" s="36" t="str">
        <f>Input_National_Capacity!A14</f>
        <v>1.01</v>
      </c>
      <c r="B14" s="4" t="str">
        <f>Input_National_Capacity!B14</f>
        <v>Salida Nacional / National exit</v>
      </c>
      <c r="C14" s="53">
        <f>Input!C$144*Input_National_Capacity!$C14+Input!C$145*Input_National_Capacity!$D14+Input!C$146*Input_National_Capacity!$E14+Input!C$147*Input_National_Capacity!$F14+Input!C$148*Input_National_Capacity!$G14+Input!C$149*Input_National_Capacity!$H14</f>
        <v>1105.0676092564358</v>
      </c>
      <c r="F14" s="52"/>
    </row>
    <row r="15" spans="1:6" ht="15" customHeight="1" x14ac:dyDescent="0.45">
      <c r="A15" s="36" t="str">
        <f>Input_National_Capacity!A15</f>
        <v>10</v>
      </c>
      <c r="B15" s="4" t="str">
        <f>Input_National_Capacity!B15</f>
        <v>Salida Nacional / National exit</v>
      </c>
      <c r="C15" s="53">
        <f>Input!C$144*Input_National_Capacity!$C15+Input!C$145*Input_National_Capacity!$D15+Input!C$146*Input_National_Capacity!$E15+Input!C$147*Input_National_Capacity!$F15+Input!C$148*Input_National_Capacity!$G15+Input!C$149*Input_National_Capacity!$H15</f>
        <v>331.25402831924168</v>
      </c>
      <c r="F15" s="52"/>
    </row>
    <row r="16" spans="1:6" ht="15" customHeight="1" x14ac:dyDescent="0.45">
      <c r="A16" s="36" t="str">
        <f>Input_National_Capacity!A16</f>
        <v>11</v>
      </c>
      <c r="B16" s="4" t="str">
        <f>Input_National_Capacity!B16</f>
        <v>Salida Nacional / National exit</v>
      </c>
      <c r="C16" s="53">
        <f>Input!C$144*Input_National_Capacity!$C16+Input!C$145*Input_National_Capacity!$D16+Input!C$146*Input_National_Capacity!$E16+Input!C$147*Input_National_Capacity!$F16+Input!C$148*Input_National_Capacity!$G16+Input!C$149*Input_National_Capacity!$H16</f>
        <v>27832.633371678741</v>
      </c>
      <c r="F16" s="52"/>
    </row>
    <row r="17" spans="1:6" ht="15" customHeight="1" x14ac:dyDescent="0.45">
      <c r="A17" s="36" t="str">
        <f>Input_National_Capacity!A17</f>
        <v>12</v>
      </c>
      <c r="B17" s="4" t="str">
        <f>Input_National_Capacity!B17</f>
        <v>Salida Nacional / National exit</v>
      </c>
      <c r="C17" s="53">
        <f>Input!C$144*Input_National_Capacity!$C17+Input!C$145*Input_National_Capacity!$D17+Input!C$146*Input_National_Capacity!$E17+Input!C$147*Input_National_Capacity!$F17+Input!C$148*Input_National_Capacity!$G17+Input!C$149*Input_National_Capacity!$H17</f>
        <v>23589.702533314568</v>
      </c>
      <c r="F17" s="52"/>
    </row>
    <row r="18" spans="1:6" ht="15" customHeight="1" x14ac:dyDescent="0.45">
      <c r="A18" s="36" t="str">
        <f>Input_National_Capacity!A18</f>
        <v>13</v>
      </c>
      <c r="B18" s="4" t="str">
        <f>Input_National_Capacity!B18</f>
        <v>Salida Nacional / National exit</v>
      </c>
      <c r="C18" s="53">
        <f>Input!C$144*Input_National_Capacity!$C18+Input!C$145*Input_National_Capacity!$D18+Input!C$146*Input_National_Capacity!$E18+Input!C$147*Input_National_Capacity!$F18+Input!C$148*Input_National_Capacity!$G18+Input!C$149*Input_National_Capacity!$H18</f>
        <v>182.39109386904232</v>
      </c>
      <c r="F18" s="52"/>
    </row>
    <row r="19" spans="1:6" ht="15" customHeight="1" x14ac:dyDescent="0.45">
      <c r="A19" s="36" t="str">
        <f>Input_National_Capacity!A19</f>
        <v>13A</v>
      </c>
      <c r="B19" s="4" t="str">
        <f>Input_National_Capacity!B19</f>
        <v>Salida Nacional / National exit</v>
      </c>
      <c r="C19" s="53">
        <f>Input!C$144*Input_National_Capacity!$C19+Input!C$145*Input_National_Capacity!$D19+Input!C$146*Input_National_Capacity!$E19+Input!C$147*Input_National_Capacity!$F19+Input!C$148*Input_National_Capacity!$G19+Input!C$149*Input_National_Capacity!$H19</f>
        <v>10446.203167292784</v>
      </c>
      <c r="F19" s="52"/>
    </row>
    <row r="20" spans="1:6" ht="15" customHeight="1" x14ac:dyDescent="0.45">
      <c r="A20" s="36" t="str">
        <f>Input_National_Capacity!A20</f>
        <v>14</v>
      </c>
      <c r="B20" s="4" t="str">
        <f>Input_National_Capacity!B20</f>
        <v>Salida Nacional / National exit</v>
      </c>
      <c r="C20" s="53">
        <f>Input!C$144*Input_National_Capacity!$C20+Input!C$145*Input_National_Capacity!$D20+Input!C$146*Input_National_Capacity!$E20+Input!C$147*Input_National_Capacity!$F20+Input!C$148*Input_National_Capacity!$G20+Input!C$149*Input_National_Capacity!$H20</f>
        <v>5.5204121847468031</v>
      </c>
      <c r="F20" s="52"/>
    </row>
    <row r="21" spans="1:6" ht="15" customHeight="1" x14ac:dyDescent="0.45">
      <c r="A21" s="36" t="str">
        <f>Input_National_Capacity!A21</f>
        <v>15</v>
      </c>
      <c r="B21" s="4" t="str">
        <f>Input_National_Capacity!B21</f>
        <v>Salida Nacional / National exit</v>
      </c>
      <c r="C21" s="53">
        <f>Input!C$144*Input_National_Capacity!$C21+Input!C$145*Input_National_Capacity!$D21+Input!C$146*Input_National_Capacity!$E21+Input!C$147*Input_National_Capacity!$F21+Input!C$148*Input_National_Capacity!$G21+Input!C$149*Input_National_Capacity!$H21</f>
        <v>8.9838168659066771</v>
      </c>
      <c r="F21" s="52"/>
    </row>
    <row r="22" spans="1:6" ht="15" customHeight="1" x14ac:dyDescent="0.45">
      <c r="A22" s="36" t="str">
        <f>Input_National_Capacity!A22</f>
        <v>15</v>
      </c>
      <c r="B22" s="4" t="str">
        <f>Input_National_Capacity!B22</f>
        <v>Salida Nacional / National exit</v>
      </c>
      <c r="C22" s="53">
        <f>Input!C$144*Input_National_Capacity!$C22+Input!C$145*Input_National_Capacity!$D22+Input!C$146*Input_National_Capacity!$E22+Input!C$147*Input_National_Capacity!$F22+Input!C$148*Input_National_Capacity!$G22+Input!C$149*Input_National_Capacity!$H22</f>
        <v>3723.3754988768978</v>
      </c>
      <c r="F22" s="52"/>
    </row>
    <row r="23" spans="1:6" ht="15" customHeight="1" x14ac:dyDescent="0.45">
      <c r="A23" s="36" t="str">
        <f>Input_National_Capacity!A23</f>
        <v>15.04</v>
      </c>
      <c r="B23" s="4" t="str">
        <f>Input_National_Capacity!B23</f>
        <v>Salida Nacional / National exit</v>
      </c>
      <c r="C23" s="53">
        <f>Input!C$144*Input_National_Capacity!$C23+Input!C$145*Input_National_Capacity!$D23+Input!C$146*Input_National_Capacity!$E23+Input!C$147*Input_National_Capacity!$F23+Input!C$148*Input_National_Capacity!$G23+Input!C$149*Input_National_Capacity!$H23</f>
        <v>561.87625335186692</v>
      </c>
      <c r="F23" s="52"/>
    </row>
    <row r="24" spans="1:6" ht="15" customHeight="1" x14ac:dyDescent="0.45">
      <c r="A24" s="36" t="str">
        <f>Input_National_Capacity!A24</f>
        <v>15.06A</v>
      </c>
      <c r="B24" s="4" t="str">
        <f>Input_National_Capacity!B24</f>
        <v>Salida Nacional / National exit</v>
      </c>
      <c r="C24" s="53">
        <f>Input!C$144*Input_National_Capacity!$C24+Input!C$145*Input_National_Capacity!$D24+Input!C$146*Input_National_Capacity!$E24+Input!C$147*Input_National_Capacity!$F24+Input!C$148*Input_National_Capacity!$G24+Input!C$149*Input_National_Capacity!$H24</f>
        <v>4602.0447533434635</v>
      </c>
      <c r="F24" s="52"/>
    </row>
    <row r="25" spans="1:6" ht="15" customHeight="1" x14ac:dyDescent="0.45">
      <c r="A25" s="36" t="str">
        <f>Input_National_Capacity!A25</f>
        <v>15.07</v>
      </c>
      <c r="B25" s="4" t="str">
        <f>Input_National_Capacity!B25</f>
        <v>Salida Nacional / National exit</v>
      </c>
      <c r="C25" s="53">
        <f>Input!C$144*Input_National_Capacity!$C25+Input!C$145*Input_National_Capacity!$D25+Input!C$146*Input_National_Capacity!$E25+Input!C$147*Input_National_Capacity!$F25+Input!C$148*Input_National_Capacity!$G25+Input!C$149*Input_National_Capacity!$H25</f>
        <v>1030.6928799207353</v>
      </c>
      <c r="F25" s="52"/>
    </row>
    <row r="26" spans="1:6" ht="15" customHeight="1" x14ac:dyDescent="0.45">
      <c r="A26" s="36" t="str">
        <f>Input_National_Capacity!A26</f>
        <v>15.08</v>
      </c>
      <c r="B26" s="4" t="str">
        <f>Input_National_Capacity!B26</f>
        <v>Salida Nacional / National exit</v>
      </c>
      <c r="C26" s="53">
        <f>Input!C$144*Input_National_Capacity!$C26+Input!C$145*Input_National_Capacity!$D26+Input!C$146*Input_National_Capacity!$E26+Input!C$147*Input_National_Capacity!$F26+Input!C$148*Input_National_Capacity!$G26+Input!C$149*Input_National_Capacity!$H26</f>
        <v>9383.6861974574913</v>
      </c>
      <c r="F26" s="52"/>
    </row>
    <row r="27" spans="1:6" ht="15" customHeight="1" x14ac:dyDescent="0.45">
      <c r="A27" s="36" t="str">
        <f>Input_National_Capacity!A27</f>
        <v>15.08A</v>
      </c>
      <c r="B27" s="4" t="str">
        <f>Input_National_Capacity!B27</f>
        <v>Salida Nacional / National exit</v>
      </c>
      <c r="C27" s="53">
        <f>Input!C$144*Input_National_Capacity!$C27+Input!C$145*Input_National_Capacity!$D27+Input!C$146*Input_National_Capacity!$E27+Input!C$147*Input_National_Capacity!$F27+Input!C$148*Input_National_Capacity!$G27+Input!C$149*Input_National_Capacity!$H27</f>
        <v>5818.8531400486454</v>
      </c>
      <c r="F27" s="52"/>
    </row>
    <row r="28" spans="1:6" ht="15" customHeight="1" x14ac:dyDescent="0.45">
      <c r="A28" s="36" t="str">
        <f>Input_National_Capacity!A28</f>
        <v>15.09</v>
      </c>
      <c r="B28" s="4" t="str">
        <f>Input_National_Capacity!B28</f>
        <v>Salida Nacional / National exit</v>
      </c>
      <c r="C28" s="53">
        <f>Input!C$144*Input_National_Capacity!$C28+Input!C$145*Input_National_Capacity!$D28+Input!C$146*Input_National_Capacity!$E28+Input!C$147*Input_National_Capacity!$F28+Input!C$148*Input_National_Capacity!$G28+Input!C$149*Input_National_Capacity!$H28</f>
        <v>9235.4694585381458</v>
      </c>
      <c r="F28" s="52"/>
    </row>
    <row r="29" spans="1:6" ht="15" customHeight="1" x14ac:dyDescent="0.45">
      <c r="A29" s="36" t="str">
        <f>Input_National_Capacity!A29</f>
        <v>15.09AD</v>
      </c>
      <c r="B29" s="4" t="str">
        <f>Input_National_Capacity!B29</f>
        <v>Salida Nacional / National exit</v>
      </c>
      <c r="C29" s="53">
        <f>Input!C$144*Input_National_Capacity!$C29+Input!C$145*Input_National_Capacity!$D29+Input!C$146*Input_National_Capacity!$E29+Input!C$147*Input_National_Capacity!$F29+Input!C$148*Input_National_Capacity!$G29+Input!C$149*Input_National_Capacity!$H29</f>
        <v>32438.765235217154</v>
      </c>
      <c r="F29" s="52"/>
    </row>
    <row r="30" spans="1:6" ht="15" customHeight="1" x14ac:dyDescent="0.45">
      <c r="A30" s="36" t="str">
        <f>Input_National_Capacity!A30</f>
        <v>15.09X</v>
      </c>
      <c r="B30" s="4" t="str">
        <f>Input_National_Capacity!B30</f>
        <v>Salida Nacional / National exit</v>
      </c>
      <c r="C30" s="53">
        <f>Input!C$144*Input_National_Capacity!$C30+Input!C$145*Input_National_Capacity!$D30+Input!C$146*Input_National_Capacity!$E30+Input!C$147*Input_National_Capacity!$F30+Input!C$148*Input_National_Capacity!$G30+Input!C$149*Input_National_Capacity!$H30</f>
        <v>2198.6045740772606</v>
      </c>
      <c r="F30" s="52"/>
    </row>
    <row r="31" spans="1:6" ht="15" customHeight="1" x14ac:dyDescent="0.45">
      <c r="A31" s="36" t="str">
        <f>Input_National_Capacity!A31</f>
        <v>15.09X.1</v>
      </c>
      <c r="B31" s="4" t="str">
        <f>Input_National_Capacity!B31</f>
        <v>Salida Nacional / National exit</v>
      </c>
      <c r="C31" s="53">
        <f>Input!C$144*Input_National_Capacity!$C31+Input!C$145*Input_National_Capacity!$D31+Input!C$146*Input_National_Capacity!$E31+Input!C$147*Input_National_Capacity!$F31+Input!C$148*Input_National_Capacity!$G31+Input!C$149*Input_National_Capacity!$H31</f>
        <v>751.51203894102196</v>
      </c>
      <c r="F31" s="52"/>
    </row>
    <row r="32" spans="1:6" ht="15" customHeight="1" x14ac:dyDescent="0.45">
      <c r="A32" s="36" t="str">
        <f>Input_National_Capacity!A32</f>
        <v>15.09X.1</v>
      </c>
      <c r="B32" s="4" t="str">
        <f>Input_National_Capacity!B32</f>
        <v>Salida Nacional / National exit</v>
      </c>
      <c r="C32" s="53">
        <f>Input!C$144*Input_National_Capacity!$C32+Input!C$145*Input_National_Capacity!$D32+Input!C$146*Input_National_Capacity!$E32+Input!C$147*Input_National_Capacity!$F32+Input!C$148*Input_National_Capacity!$G32+Input!C$149*Input_National_Capacity!$H32</f>
        <v>5466.8796265521751</v>
      </c>
      <c r="F32" s="52"/>
    </row>
    <row r="33" spans="1:6" ht="15" customHeight="1" x14ac:dyDescent="0.45">
      <c r="A33" s="36" t="str">
        <f>Input_National_Capacity!A33</f>
        <v>15.10</v>
      </c>
      <c r="B33" s="4" t="str">
        <f>Input_National_Capacity!B33</f>
        <v>Salida Nacional / National exit</v>
      </c>
      <c r="C33" s="53">
        <f>Input!C$144*Input_National_Capacity!$C33+Input!C$145*Input_National_Capacity!$D33+Input!C$146*Input_National_Capacity!$E33+Input!C$147*Input_National_Capacity!$F33+Input!C$148*Input_National_Capacity!$G33+Input!C$149*Input_National_Capacity!$H33</f>
        <v>733.50731236617048</v>
      </c>
      <c r="F33" s="52"/>
    </row>
    <row r="34" spans="1:6" ht="15" customHeight="1" x14ac:dyDescent="0.45">
      <c r="A34" s="36" t="str">
        <f>Input_National_Capacity!A34</f>
        <v>15.11</v>
      </c>
      <c r="B34" s="4" t="str">
        <f>Input_National_Capacity!B34</f>
        <v>Salida Nacional / National exit</v>
      </c>
      <c r="C34" s="53">
        <f>Input!C$144*Input_National_Capacity!$C34+Input!C$145*Input_National_Capacity!$D34+Input!C$146*Input_National_Capacity!$E34+Input!C$147*Input_National_Capacity!$F34+Input!C$148*Input_National_Capacity!$G34+Input!C$149*Input_National_Capacity!$H34</f>
        <v>3847.1333947577514</v>
      </c>
      <c r="F34" s="52"/>
    </row>
    <row r="35" spans="1:6" ht="15" customHeight="1" x14ac:dyDescent="0.45">
      <c r="A35" s="36" t="str">
        <f>Input_National_Capacity!A35</f>
        <v>15.12</v>
      </c>
      <c r="B35" s="4" t="str">
        <f>Input_National_Capacity!B35</f>
        <v>Salida Nacional / National exit</v>
      </c>
      <c r="C35" s="53">
        <f>Input!C$144*Input_National_Capacity!$C35+Input!C$145*Input_National_Capacity!$D35+Input!C$146*Input_National_Capacity!$E35+Input!C$147*Input_National_Capacity!$F35+Input!C$148*Input_National_Capacity!$G35+Input!C$149*Input_National_Capacity!$H35</f>
        <v>2318.7645904503902</v>
      </c>
      <c r="F35" s="52"/>
    </row>
    <row r="36" spans="1:6" ht="15" customHeight="1" x14ac:dyDescent="0.45">
      <c r="A36" s="36" t="str">
        <f>Input_National_Capacity!A36</f>
        <v>15.13E.C.</v>
      </c>
      <c r="B36" s="4" t="str">
        <f>Input_National_Capacity!B36</f>
        <v>Salida Nacional / National exit</v>
      </c>
      <c r="C36" s="53">
        <f>Input!C$144*Input_National_Capacity!$C36+Input!C$145*Input_National_Capacity!$D36+Input!C$146*Input_National_Capacity!$E36+Input!C$147*Input_National_Capacity!$F36+Input!C$148*Input_National_Capacity!$G36+Input!C$149*Input_National_Capacity!$H36</f>
        <v>0.40960524379160479</v>
      </c>
      <c r="F36" s="52"/>
    </row>
    <row r="37" spans="1:6" ht="15" customHeight="1" x14ac:dyDescent="0.45">
      <c r="A37" s="36" t="str">
        <f>Input_National_Capacity!A37</f>
        <v>15.14</v>
      </c>
      <c r="B37" s="4" t="str">
        <f>Input_National_Capacity!B37</f>
        <v>Salida Nacional / National exit</v>
      </c>
      <c r="C37" s="53">
        <f>Input!C$144*Input_National_Capacity!$C37+Input!C$145*Input_National_Capacity!$D37+Input!C$146*Input_National_Capacity!$E37+Input!C$147*Input_National_Capacity!$F37+Input!C$148*Input_National_Capacity!$G37+Input!C$149*Input_National_Capacity!$H37</f>
        <v>13471.054593584609</v>
      </c>
      <c r="F37" s="52"/>
    </row>
    <row r="38" spans="1:6" ht="15" customHeight="1" x14ac:dyDescent="0.45">
      <c r="A38" s="36" t="str">
        <f>Input_National_Capacity!A38</f>
        <v>15.15</v>
      </c>
      <c r="B38" s="4" t="str">
        <f>Input_National_Capacity!B38</f>
        <v>Salida Nacional / National exit</v>
      </c>
      <c r="C38" s="53">
        <f>Input!C$144*Input_National_Capacity!$C38+Input!C$145*Input_National_Capacity!$D38+Input!C$146*Input_National_Capacity!$E38+Input!C$147*Input_National_Capacity!$F38+Input!C$148*Input_National_Capacity!$G38+Input!C$149*Input_National_Capacity!$H38</f>
        <v>1936.0403470717779</v>
      </c>
      <c r="F38" s="52"/>
    </row>
    <row r="39" spans="1:6" ht="15" customHeight="1" x14ac:dyDescent="0.45">
      <c r="A39" s="36" t="str">
        <f>Input_National_Capacity!A39</f>
        <v>15.16</v>
      </c>
      <c r="B39" s="4" t="str">
        <f>Input_National_Capacity!B39</f>
        <v>Salida Nacional / National exit</v>
      </c>
      <c r="C39" s="53">
        <f>Input!C$144*Input_National_Capacity!$C39+Input!C$145*Input_National_Capacity!$D39+Input!C$146*Input_National_Capacity!$E39+Input!C$147*Input_National_Capacity!$F39+Input!C$148*Input_National_Capacity!$G39+Input!C$149*Input_National_Capacity!$H39</f>
        <v>2232.4769449129117</v>
      </c>
      <c r="F39" s="52"/>
    </row>
    <row r="40" spans="1:6" ht="15" customHeight="1" x14ac:dyDescent="0.45">
      <c r="A40" s="36" t="str">
        <f>Input_National_Capacity!A40</f>
        <v>15.17</v>
      </c>
      <c r="B40" s="4" t="str">
        <f>Input_National_Capacity!B40</f>
        <v>Salida Nacional / National exit</v>
      </c>
      <c r="C40" s="53">
        <f>Input!C$144*Input_National_Capacity!$C40+Input!C$145*Input_National_Capacity!$D40+Input!C$146*Input_National_Capacity!$E40+Input!C$147*Input_National_Capacity!$F40+Input!C$148*Input_National_Capacity!$G40+Input!C$149*Input_National_Capacity!$H40</f>
        <v>2076.2372336876952</v>
      </c>
      <c r="F40" s="52"/>
    </row>
    <row r="41" spans="1:6" ht="15" customHeight="1" x14ac:dyDescent="0.45">
      <c r="A41" s="36" t="str">
        <f>Input_National_Capacity!A41</f>
        <v>15.19</v>
      </c>
      <c r="B41" s="4" t="str">
        <f>Input_National_Capacity!B41</f>
        <v>Salida Nacional / National exit</v>
      </c>
      <c r="C41" s="53">
        <f>Input!C$144*Input_National_Capacity!$C41+Input!C$145*Input_National_Capacity!$D41+Input!C$146*Input_National_Capacity!$E41+Input!C$147*Input_National_Capacity!$F41+Input!C$148*Input_National_Capacity!$G41+Input!C$149*Input_National_Capacity!$H41</f>
        <v>1430.9384589747203</v>
      </c>
      <c r="F41" s="52"/>
    </row>
    <row r="42" spans="1:6" ht="15" customHeight="1" x14ac:dyDescent="0.45">
      <c r="A42" s="36" t="str">
        <f>Input_National_Capacity!A42</f>
        <v>15.19</v>
      </c>
      <c r="B42" s="4" t="str">
        <f>Input_National_Capacity!B42</f>
        <v>Salida Nacional / National exit</v>
      </c>
      <c r="C42" s="53">
        <f>Input!C$144*Input_National_Capacity!$C42+Input!C$145*Input_National_Capacity!$D42+Input!C$146*Input_National_Capacity!$E42+Input!C$147*Input_National_Capacity!$F42+Input!C$148*Input_National_Capacity!$G42+Input!C$149*Input_National_Capacity!$H42</f>
        <v>152.85598786927392</v>
      </c>
      <c r="F42" s="52"/>
    </row>
    <row r="43" spans="1:6" ht="15" customHeight="1" x14ac:dyDescent="0.45">
      <c r="A43" s="36" t="str">
        <f>Input_National_Capacity!A43</f>
        <v>15.20.05</v>
      </c>
      <c r="B43" s="4" t="str">
        <f>Input_National_Capacity!B43</f>
        <v>Salida Nacional / National exit</v>
      </c>
      <c r="C43" s="53">
        <f>Input!C$144*Input_National_Capacity!$C43+Input!C$145*Input_National_Capacity!$D43+Input!C$146*Input_National_Capacity!$E43+Input!C$147*Input_National_Capacity!$F43+Input!C$148*Input_National_Capacity!$G43+Input!C$149*Input_National_Capacity!$H43</f>
        <v>97.443544545753156</v>
      </c>
      <c r="F43" s="52"/>
    </row>
    <row r="44" spans="1:6" ht="15" customHeight="1" x14ac:dyDescent="0.45">
      <c r="A44" s="36" t="str">
        <f>Input_National_Capacity!A44</f>
        <v>15.20.06</v>
      </c>
      <c r="B44" s="4" t="str">
        <f>Input_National_Capacity!B44</f>
        <v>Salida Nacional / National exit</v>
      </c>
      <c r="C44" s="53">
        <f>Input!C$144*Input_National_Capacity!$C44+Input!C$145*Input_National_Capacity!$D44+Input!C$146*Input_National_Capacity!$E44+Input!C$147*Input_National_Capacity!$F44+Input!C$148*Input_National_Capacity!$G44+Input!C$149*Input_National_Capacity!$H44</f>
        <v>1896.9396865567601</v>
      </c>
      <c r="F44" s="52"/>
    </row>
    <row r="45" spans="1:6" ht="15" customHeight="1" x14ac:dyDescent="0.45">
      <c r="A45" s="36" t="str">
        <f>Input_National_Capacity!A45</f>
        <v>15.20A.1</v>
      </c>
      <c r="B45" s="4" t="str">
        <f>Input_National_Capacity!B45</f>
        <v>Salida Nacional / National exit</v>
      </c>
      <c r="C45" s="53">
        <f>Input!C$144*Input_National_Capacity!$C45+Input!C$145*Input_National_Capacity!$D45+Input!C$146*Input_National_Capacity!$E45+Input!C$147*Input_National_Capacity!$F45+Input!C$148*Input_National_Capacity!$G45+Input!C$149*Input_National_Capacity!$H45</f>
        <v>3406.6753527319065</v>
      </c>
      <c r="F45" s="52"/>
    </row>
    <row r="46" spans="1:6" ht="15" customHeight="1" x14ac:dyDescent="0.45">
      <c r="A46" s="36" t="str">
        <f>Input_National_Capacity!A46</f>
        <v>15.21</v>
      </c>
      <c r="B46" s="4" t="str">
        <f>Input_National_Capacity!B46</f>
        <v>Salida Nacional / National exit</v>
      </c>
      <c r="C46" s="53">
        <f>Input!C$144*Input_National_Capacity!$C46+Input!C$145*Input_National_Capacity!$D46+Input!C$146*Input_National_Capacity!$E46+Input!C$147*Input_National_Capacity!$F46+Input!C$148*Input_National_Capacity!$G46+Input!C$149*Input_National_Capacity!$H46</f>
        <v>1907.8343516266777</v>
      </c>
      <c r="F46" s="52"/>
    </row>
    <row r="47" spans="1:6" ht="15" customHeight="1" x14ac:dyDescent="0.45">
      <c r="A47" s="36" t="str">
        <f>Input_National_Capacity!A47</f>
        <v>15.22</v>
      </c>
      <c r="B47" s="4" t="str">
        <f>Input_National_Capacity!B47</f>
        <v>Salida Nacional / National exit</v>
      </c>
      <c r="C47" s="53">
        <f>Input!C$144*Input_National_Capacity!$C47+Input!C$145*Input_National_Capacity!$D47+Input!C$146*Input_National_Capacity!$E47+Input!C$147*Input_National_Capacity!$F47+Input!C$148*Input_National_Capacity!$G47+Input!C$149*Input_National_Capacity!$H47</f>
        <v>557.50169758555535</v>
      </c>
      <c r="F47" s="52"/>
    </row>
    <row r="48" spans="1:6" ht="15" customHeight="1" x14ac:dyDescent="0.45">
      <c r="A48" s="36" t="str">
        <f>Input_National_Capacity!A48</f>
        <v>15.23</v>
      </c>
      <c r="B48" s="4" t="str">
        <f>Input_National_Capacity!B48</f>
        <v>Salida Nacional / National exit</v>
      </c>
      <c r="C48" s="53">
        <f>Input!C$144*Input_National_Capacity!$C48+Input!C$145*Input_National_Capacity!$D48+Input!C$146*Input_National_Capacity!$E48+Input!C$147*Input_National_Capacity!$F48+Input!C$148*Input_National_Capacity!$G48+Input!C$149*Input_National_Capacity!$H48</f>
        <v>139.58153854596486</v>
      </c>
      <c r="F48" s="52"/>
    </row>
    <row r="49" spans="1:6" ht="15" customHeight="1" x14ac:dyDescent="0.45">
      <c r="A49" s="36" t="str">
        <f>Input_National_Capacity!A49</f>
        <v>15.24</v>
      </c>
      <c r="B49" s="4" t="str">
        <f>Input_National_Capacity!B49</f>
        <v>Salida Nacional / National exit</v>
      </c>
      <c r="C49" s="53">
        <f>Input!C$144*Input_National_Capacity!$C49+Input!C$145*Input_National_Capacity!$D49+Input!C$146*Input_National_Capacity!$E49+Input!C$147*Input_National_Capacity!$F49+Input!C$148*Input_National_Capacity!$G49+Input!C$149*Input_National_Capacity!$H49</f>
        <v>4009.6565779910952</v>
      </c>
      <c r="F49" s="52"/>
    </row>
    <row r="50" spans="1:6" ht="15" customHeight="1" x14ac:dyDescent="0.45">
      <c r="A50" s="36" t="str">
        <f>Input_National_Capacity!A50</f>
        <v>15.26</v>
      </c>
      <c r="B50" s="4" t="str">
        <f>Input_National_Capacity!B50</f>
        <v>Salida Nacional / National exit</v>
      </c>
      <c r="C50" s="53">
        <f>Input!C$144*Input_National_Capacity!$C50+Input!C$145*Input_National_Capacity!$D50+Input!C$146*Input_National_Capacity!$E50+Input!C$147*Input_National_Capacity!$F50+Input!C$148*Input_National_Capacity!$G50+Input!C$149*Input_National_Capacity!$H50</f>
        <v>731.64184862522495</v>
      </c>
      <c r="F50" s="52"/>
    </row>
    <row r="51" spans="1:6" ht="15" customHeight="1" x14ac:dyDescent="0.45">
      <c r="A51" s="36" t="str">
        <f>Input_National_Capacity!A51</f>
        <v>15.28-16</v>
      </c>
      <c r="B51" s="4" t="str">
        <f>Input_National_Capacity!B51</f>
        <v>Salida Nacional / National exit</v>
      </c>
      <c r="C51" s="53">
        <f>Input!C$144*Input_National_Capacity!$C51+Input!C$145*Input_National_Capacity!$D51+Input!C$146*Input_National_Capacity!$E51+Input!C$147*Input_National_Capacity!$F51+Input!C$148*Input_National_Capacity!$G51+Input!C$149*Input_National_Capacity!$H51</f>
        <v>766.71048846713893</v>
      </c>
      <c r="F51" s="52"/>
    </row>
    <row r="52" spans="1:6" ht="15" customHeight="1" x14ac:dyDescent="0.45">
      <c r="A52" s="36" t="str">
        <f>Input_National_Capacity!A52</f>
        <v>15.28-16</v>
      </c>
      <c r="B52" s="4" t="str">
        <f>Input_National_Capacity!B52</f>
        <v>Salida Nacional / National exit</v>
      </c>
      <c r="C52" s="53">
        <f>Input!C$144*Input_National_Capacity!$C52+Input!C$145*Input_National_Capacity!$D52+Input!C$146*Input_National_Capacity!$E52+Input!C$147*Input_National_Capacity!$F52+Input!C$148*Input_National_Capacity!$G52+Input!C$149*Input_National_Capacity!$H52</f>
        <v>230.01501782552748</v>
      </c>
      <c r="F52" s="52"/>
    </row>
    <row r="53" spans="1:6" ht="15" customHeight="1" x14ac:dyDescent="0.45">
      <c r="A53" s="36" t="str">
        <f>Input_National_Capacity!A53</f>
        <v>15.31</v>
      </c>
      <c r="B53" s="4" t="str">
        <f>Input_National_Capacity!B53</f>
        <v>Salida Nacional / National exit</v>
      </c>
      <c r="C53" s="53">
        <f>Input!C$144*Input_National_Capacity!$C53+Input!C$145*Input_National_Capacity!$D53+Input!C$146*Input_National_Capacity!$E53+Input!C$147*Input_National_Capacity!$F53+Input!C$148*Input_National_Capacity!$G53+Input!C$149*Input_National_Capacity!$H53</f>
        <v>30892.801029952207</v>
      </c>
      <c r="F53" s="52"/>
    </row>
    <row r="54" spans="1:6" ht="15" customHeight="1" x14ac:dyDescent="0.45">
      <c r="A54" s="36" t="str">
        <f>Input_National_Capacity!A54</f>
        <v>15.31.1A</v>
      </c>
      <c r="B54" s="4" t="str">
        <f>Input_National_Capacity!B54</f>
        <v>Salida Nacional / National exit</v>
      </c>
      <c r="C54" s="53">
        <f>Input!C$144*Input_National_Capacity!$C54+Input!C$145*Input_National_Capacity!$D54+Input!C$146*Input_National_Capacity!$E54+Input!C$147*Input_National_Capacity!$F54+Input!C$148*Input_National_Capacity!$G54+Input!C$149*Input_National_Capacity!$H54</f>
        <v>6365.3340921860154</v>
      </c>
      <c r="F54" s="52"/>
    </row>
    <row r="55" spans="1:6" ht="15" customHeight="1" x14ac:dyDescent="0.45">
      <c r="A55" s="36" t="str">
        <f>Input_National_Capacity!A55</f>
        <v>15.31.3</v>
      </c>
      <c r="B55" s="4" t="str">
        <f>Input_National_Capacity!B55</f>
        <v>Salida Nacional / National exit</v>
      </c>
      <c r="C55" s="53">
        <f>Input!C$144*Input_National_Capacity!$C55+Input!C$145*Input_National_Capacity!$D55+Input!C$146*Input_National_Capacity!$E55+Input!C$147*Input_National_Capacity!$F55+Input!C$148*Input_National_Capacity!$G55+Input!C$149*Input_National_Capacity!$H55</f>
        <v>7480.7994760360743</v>
      </c>
      <c r="F55" s="52"/>
    </row>
    <row r="56" spans="1:6" ht="15" customHeight="1" x14ac:dyDescent="0.45">
      <c r="A56" s="36" t="str">
        <f>Input_National_Capacity!A56</f>
        <v>15.31A.2</v>
      </c>
      <c r="B56" s="4" t="str">
        <f>Input_National_Capacity!B56</f>
        <v>Salida Nacional / National exit</v>
      </c>
      <c r="C56" s="53">
        <f>Input!C$144*Input_National_Capacity!$C56+Input!C$145*Input_National_Capacity!$D56+Input!C$146*Input_National_Capacity!$E56+Input!C$147*Input_National_Capacity!$F56+Input!C$148*Input_National_Capacity!$G56+Input!C$149*Input_National_Capacity!$H56</f>
        <v>6.1038311586430325</v>
      </c>
      <c r="F56" s="52"/>
    </row>
    <row r="57" spans="1:6" ht="15" customHeight="1" x14ac:dyDescent="0.45">
      <c r="A57" s="36" t="str">
        <f>Input_National_Capacity!A57</f>
        <v>15.31A.4</v>
      </c>
      <c r="B57" s="4" t="str">
        <f>Input_National_Capacity!B57</f>
        <v>Salida Nacional / National exit</v>
      </c>
      <c r="C57" s="53">
        <f>Input!C$144*Input_National_Capacity!$C57+Input!C$145*Input_National_Capacity!$D57+Input!C$146*Input_National_Capacity!$E57+Input!C$147*Input_National_Capacity!$F57+Input!C$148*Input_National_Capacity!$G57+Input!C$149*Input_National_Capacity!$H57</f>
        <v>1560.0007876664677</v>
      </c>
      <c r="F57" s="52"/>
    </row>
    <row r="58" spans="1:6" ht="15" customHeight="1" x14ac:dyDescent="0.45">
      <c r="A58" s="36" t="str">
        <f>Input_National_Capacity!A58</f>
        <v>15.34</v>
      </c>
      <c r="B58" s="4" t="str">
        <f>Input_National_Capacity!B58</f>
        <v>Salida Nacional / National exit</v>
      </c>
      <c r="C58" s="53">
        <f>Input!C$144*Input_National_Capacity!$C58+Input!C$145*Input_National_Capacity!$D58+Input!C$146*Input_National_Capacity!$E58+Input!C$147*Input_National_Capacity!$F58+Input!C$148*Input_National_Capacity!$G58+Input!C$149*Input_National_Capacity!$H58</f>
        <v>36278.702103746422</v>
      </c>
      <c r="F58" s="52"/>
    </row>
    <row r="59" spans="1:6" ht="15" customHeight="1" x14ac:dyDescent="0.45">
      <c r="A59" s="36" t="str">
        <f>Input_National_Capacity!A59</f>
        <v>16A</v>
      </c>
      <c r="B59" s="4" t="str">
        <f>Input_National_Capacity!B59</f>
        <v>Salida Nacional / National exit</v>
      </c>
      <c r="C59" s="53">
        <f>Input!C$144*Input_National_Capacity!$C59+Input!C$145*Input_National_Capacity!$D59+Input!C$146*Input_National_Capacity!$E59+Input!C$147*Input_National_Capacity!$F59+Input!C$148*Input_National_Capacity!$G59+Input!C$149*Input_National_Capacity!$H59</f>
        <v>235.348644236279</v>
      </c>
      <c r="F59" s="52"/>
    </row>
    <row r="60" spans="1:6" ht="15" customHeight="1" x14ac:dyDescent="0.45">
      <c r="A60" s="36" t="str">
        <f>Input_National_Capacity!A60</f>
        <v>19</v>
      </c>
      <c r="B60" s="4" t="str">
        <f>Input_National_Capacity!B60</f>
        <v>Salida Nacional / National exit</v>
      </c>
      <c r="C60" s="53">
        <f>Input!C$144*Input_National_Capacity!$C60+Input!C$145*Input_National_Capacity!$D60+Input!C$146*Input_National_Capacity!$E60+Input!C$147*Input_National_Capacity!$F60+Input!C$148*Input_National_Capacity!$G60+Input!C$149*Input_National_Capacity!$H60</f>
        <v>3307.7564061486037</v>
      </c>
      <c r="F60" s="52"/>
    </row>
    <row r="61" spans="1:6" ht="15" customHeight="1" x14ac:dyDescent="0.45">
      <c r="A61" s="36" t="str">
        <f>Input_National_Capacity!A61</f>
        <v>20</v>
      </c>
      <c r="B61" s="4" t="str">
        <f>Input_National_Capacity!B61</f>
        <v>Salida Nacional / National exit</v>
      </c>
      <c r="C61" s="53">
        <f>Input!C$144*Input_National_Capacity!$C61+Input!C$145*Input_National_Capacity!$D61+Input!C$146*Input_National_Capacity!$E61+Input!C$147*Input_National_Capacity!$F61+Input!C$148*Input_National_Capacity!$G61+Input!C$149*Input_National_Capacity!$H61</f>
        <v>12484.841931722782</v>
      </c>
      <c r="F61" s="52"/>
    </row>
    <row r="62" spans="1:6" ht="15" customHeight="1" x14ac:dyDescent="0.45">
      <c r="A62" s="36" t="str">
        <f>Input_National_Capacity!A62</f>
        <v>20</v>
      </c>
      <c r="B62" s="4" t="str">
        <f>Input_National_Capacity!B62</f>
        <v>Salida Nacional / National exit</v>
      </c>
      <c r="C62" s="53">
        <f>Input!C$144*Input_National_Capacity!$C62+Input!C$145*Input_National_Capacity!$D62+Input!C$146*Input_National_Capacity!$E62+Input!C$147*Input_National_Capacity!$F62+Input!C$148*Input_National_Capacity!$G62+Input!C$149*Input_National_Capacity!$H62</f>
        <v>51.257574280530484</v>
      </c>
      <c r="F62" s="52"/>
    </row>
    <row r="63" spans="1:6" ht="15" customHeight="1" x14ac:dyDescent="0.45">
      <c r="A63" s="36" t="str">
        <f>Input_National_Capacity!A63</f>
        <v>21</v>
      </c>
      <c r="B63" s="4" t="str">
        <f>Input_National_Capacity!B63</f>
        <v>Salida Nacional / National exit</v>
      </c>
      <c r="C63" s="53">
        <f>Input!C$144*Input_National_Capacity!$C63+Input!C$145*Input_National_Capacity!$D63+Input!C$146*Input_National_Capacity!$E63+Input!C$147*Input_National_Capacity!$F63+Input!C$148*Input_National_Capacity!$G63+Input!C$149*Input_National_Capacity!$H63</f>
        <v>666.50398960369614</v>
      </c>
      <c r="F63" s="52"/>
    </row>
    <row r="64" spans="1:6" ht="15" customHeight="1" x14ac:dyDescent="0.45">
      <c r="A64" s="36" t="str">
        <f>Input_National_Capacity!A64</f>
        <v>22</v>
      </c>
      <c r="B64" s="4" t="str">
        <f>Input_National_Capacity!B64</f>
        <v>Salida Nacional / National exit</v>
      </c>
      <c r="C64" s="53">
        <f>Input!C$144*Input_National_Capacity!$C64+Input!C$145*Input_National_Capacity!$D64+Input!C$146*Input_National_Capacity!$E64+Input!C$147*Input_National_Capacity!$F64+Input!C$148*Input_National_Capacity!$G64+Input!C$149*Input_National_Capacity!$H64</f>
        <v>2329.71234043091</v>
      </c>
      <c r="F64" s="52"/>
    </row>
    <row r="65" spans="1:6" ht="15" customHeight="1" x14ac:dyDescent="0.45">
      <c r="A65" s="36" t="str">
        <f>Input_National_Capacity!A65</f>
        <v>23</v>
      </c>
      <c r="B65" s="4" t="str">
        <f>Input_National_Capacity!B65</f>
        <v>Salida Nacional / National exit</v>
      </c>
      <c r="C65" s="53">
        <f>Input!C$144*Input_National_Capacity!$C65+Input!C$145*Input_National_Capacity!$D65+Input!C$146*Input_National_Capacity!$E65+Input!C$147*Input_National_Capacity!$F65+Input!C$148*Input_National_Capacity!$G65+Input!C$149*Input_National_Capacity!$H65</f>
        <v>17353.319025608063</v>
      </c>
      <c r="F65" s="52"/>
    </row>
    <row r="66" spans="1:6" ht="15" customHeight="1" x14ac:dyDescent="0.45">
      <c r="A66" s="36" t="str">
        <f>Input_National_Capacity!A66</f>
        <v>23A</v>
      </c>
      <c r="B66" s="4" t="str">
        <f>Input_National_Capacity!B66</f>
        <v>Salida Nacional / National exit</v>
      </c>
      <c r="C66" s="53">
        <f>Input!C$144*Input_National_Capacity!$C66+Input!C$145*Input_National_Capacity!$D66+Input!C$146*Input_National_Capacity!$E66+Input!C$147*Input_National_Capacity!$F66+Input!C$148*Input_National_Capacity!$G66+Input!C$149*Input_National_Capacity!$H66</f>
        <v>915.79278151978303</v>
      </c>
      <c r="F66" s="52"/>
    </row>
    <row r="67" spans="1:6" ht="15" customHeight="1" x14ac:dyDescent="0.45">
      <c r="A67" s="36" t="str">
        <f>Input_National_Capacity!A67</f>
        <v>24</v>
      </c>
      <c r="B67" s="4" t="str">
        <f>Input_National_Capacity!B67</f>
        <v>Salida Nacional / National exit</v>
      </c>
      <c r="C67" s="53">
        <f>Input!C$144*Input_National_Capacity!$C67+Input!C$145*Input_National_Capacity!$D67+Input!C$146*Input_National_Capacity!$E67+Input!C$147*Input_National_Capacity!$F67+Input!C$148*Input_National_Capacity!$G67+Input!C$149*Input_National_Capacity!$H67</f>
        <v>55.8032212909823</v>
      </c>
      <c r="F67" s="52"/>
    </row>
    <row r="68" spans="1:6" ht="15" customHeight="1" x14ac:dyDescent="0.45">
      <c r="A68" s="36" t="str">
        <f>Input_National_Capacity!A68</f>
        <v>24A</v>
      </c>
      <c r="B68" s="4" t="str">
        <f>Input_National_Capacity!B68</f>
        <v>Salida Nacional / National exit</v>
      </c>
      <c r="C68" s="53">
        <f>Input!C$144*Input_National_Capacity!$C68+Input!C$145*Input_National_Capacity!$D68+Input!C$146*Input_National_Capacity!$E68+Input!C$147*Input_National_Capacity!$F68+Input!C$148*Input_National_Capacity!$G68+Input!C$149*Input_National_Capacity!$H68</f>
        <v>1150.5810233602112</v>
      </c>
      <c r="F68" s="52"/>
    </row>
    <row r="69" spans="1:6" ht="15" customHeight="1" x14ac:dyDescent="0.45">
      <c r="A69" s="36" t="str">
        <f>Input_National_Capacity!A69</f>
        <v>24E.C.</v>
      </c>
      <c r="B69" s="4" t="str">
        <f>Input_National_Capacity!B69</f>
        <v>Salida Nacional / National exit</v>
      </c>
      <c r="C69" s="53">
        <f>Input!C$144*Input_National_Capacity!$C69+Input!C$145*Input_National_Capacity!$D69+Input!C$146*Input_National_Capacity!$E69+Input!C$147*Input_National_Capacity!$F69+Input!C$148*Input_National_Capacity!$G69+Input!C$149*Input_National_Capacity!$H69</f>
        <v>3.8654445775276072</v>
      </c>
      <c r="F69" s="52"/>
    </row>
    <row r="70" spans="1:6" ht="15" customHeight="1" x14ac:dyDescent="0.45">
      <c r="A70" s="36" t="str">
        <f>Input_National_Capacity!A70</f>
        <v>25A</v>
      </c>
      <c r="B70" s="4" t="str">
        <f>Input_National_Capacity!B70</f>
        <v>Salida Nacional / National exit</v>
      </c>
      <c r="C70" s="53">
        <f>Input!C$144*Input_National_Capacity!$C70+Input!C$145*Input_National_Capacity!$D70+Input!C$146*Input_National_Capacity!$E70+Input!C$147*Input_National_Capacity!$F70+Input!C$148*Input_National_Capacity!$G70+Input!C$149*Input_National_Capacity!$H70</f>
        <v>262.709648171411</v>
      </c>
      <c r="F70" s="52"/>
    </row>
    <row r="71" spans="1:6" ht="15" customHeight="1" x14ac:dyDescent="0.45">
      <c r="A71" s="36" t="str">
        <f>Input_National_Capacity!A71</f>
        <v>25X</v>
      </c>
      <c r="B71" s="4" t="str">
        <f>Input_National_Capacity!B71</f>
        <v>Salida Nacional / National exit</v>
      </c>
      <c r="C71" s="53">
        <f>Input!C$144*Input_National_Capacity!$C71+Input!C$145*Input_National_Capacity!$D71+Input!C$146*Input_National_Capacity!$E71+Input!C$147*Input_National_Capacity!$F71+Input!C$148*Input_National_Capacity!$G71+Input!C$149*Input_National_Capacity!$H71</f>
        <v>1134.1826966951721</v>
      </c>
      <c r="F71" s="52"/>
    </row>
    <row r="72" spans="1:6" ht="15" customHeight="1" x14ac:dyDescent="0.45">
      <c r="A72" s="36" t="str">
        <f>Input_National_Capacity!A72</f>
        <v>25X</v>
      </c>
      <c r="B72" s="4" t="str">
        <f>Input_National_Capacity!B72</f>
        <v>Salida Nacional / National exit</v>
      </c>
      <c r="C72" s="53">
        <f>Input!C$144*Input_National_Capacity!$C72+Input!C$145*Input_National_Capacity!$D72+Input!C$146*Input_National_Capacity!$E72+Input!C$147*Input_National_Capacity!$F72+Input!C$148*Input_National_Capacity!$G72+Input!C$149*Input_National_Capacity!$H72</f>
        <v>1215.0165171973913</v>
      </c>
      <c r="F72" s="52"/>
    </row>
    <row r="73" spans="1:6" ht="15" customHeight="1" x14ac:dyDescent="0.45">
      <c r="A73" s="36" t="str">
        <f>Input_National_Capacity!A73</f>
        <v>27X</v>
      </c>
      <c r="B73" s="4" t="str">
        <f>Input_National_Capacity!B73</f>
        <v>Salida Nacional / National exit</v>
      </c>
      <c r="C73" s="53">
        <f>Input!C$144*Input_National_Capacity!$C73+Input!C$145*Input_National_Capacity!$D73+Input!C$146*Input_National_Capacity!$E73+Input!C$147*Input_National_Capacity!$F73+Input!C$148*Input_National_Capacity!$G73+Input!C$149*Input_National_Capacity!$H73</f>
        <v>1277.7912651947611</v>
      </c>
      <c r="F73" s="52"/>
    </row>
    <row r="74" spans="1:6" ht="15" customHeight="1" x14ac:dyDescent="0.45">
      <c r="A74" s="36" t="str">
        <f>Input_National_Capacity!A74</f>
        <v>28</v>
      </c>
      <c r="B74" s="4" t="str">
        <f>Input_National_Capacity!B74</f>
        <v>Salida Nacional / National exit</v>
      </c>
      <c r="C74" s="53">
        <f>Input!C$144*Input_National_Capacity!$C74+Input!C$145*Input_National_Capacity!$D74+Input!C$146*Input_National_Capacity!$E74+Input!C$147*Input_National_Capacity!$F74+Input!C$148*Input_National_Capacity!$G74+Input!C$149*Input_National_Capacity!$H74</f>
        <v>1374.6304097417756</v>
      </c>
      <c r="F74" s="52"/>
    </row>
    <row r="75" spans="1:6" ht="15" customHeight="1" x14ac:dyDescent="0.45">
      <c r="A75" s="36" t="str">
        <f>Input_National_Capacity!A75</f>
        <v>28A</v>
      </c>
      <c r="B75" s="4" t="str">
        <f>Input_National_Capacity!B75</f>
        <v>Salida Nacional / National exit</v>
      </c>
      <c r="C75" s="53">
        <f>Input!C$144*Input_National_Capacity!$C75+Input!C$145*Input_National_Capacity!$D75+Input!C$146*Input_National_Capacity!$E75+Input!C$147*Input_National_Capacity!$F75+Input!C$148*Input_National_Capacity!$G75+Input!C$149*Input_National_Capacity!$H75</f>
        <v>24084.717211059306</v>
      </c>
      <c r="F75" s="52"/>
    </row>
    <row r="76" spans="1:6" ht="15" customHeight="1" x14ac:dyDescent="0.45">
      <c r="A76" s="36" t="str">
        <f>Input_National_Capacity!A76</f>
        <v>29</v>
      </c>
      <c r="B76" s="4" t="str">
        <f>Input_National_Capacity!B76</f>
        <v>Salida Nacional / National exit</v>
      </c>
      <c r="C76" s="53">
        <f>Input!C$144*Input_National_Capacity!$C76+Input!C$145*Input_National_Capacity!$D76+Input!C$146*Input_National_Capacity!$E76+Input!C$147*Input_National_Capacity!$F76+Input!C$148*Input_National_Capacity!$G76+Input!C$149*Input_National_Capacity!$H76</f>
        <v>573.64002689143763</v>
      </c>
      <c r="F76" s="52"/>
    </row>
    <row r="77" spans="1:6" ht="15" customHeight="1" x14ac:dyDescent="0.45">
      <c r="A77" s="36" t="str">
        <f>Input_National_Capacity!A77</f>
        <v>30</v>
      </c>
      <c r="B77" s="4" t="str">
        <f>Input_National_Capacity!B77</f>
        <v>Salida Nacional / National exit</v>
      </c>
      <c r="C77" s="53">
        <f>Input!C$144*Input_National_Capacity!$C77+Input!C$145*Input_National_Capacity!$D77+Input!C$146*Input_National_Capacity!$E77+Input!C$147*Input_National_Capacity!$F77+Input!C$148*Input_National_Capacity!$G77+Input!C$149*Input_National_Capacity!$H77</f>
        <v>878.21578982030314</v>
      </c>
      <c r="F77" s="52"/>
    </row>
    <row r="78" spans="1:6" ht="15" customHeight="1" x14ac:dyDescent="0.45">
      <c r="A78" s="36" t="str">
        <f>Input_National_Capacity!A78</f>
        <v>32</v>
      </c>
      <c r="B78" s="4" t="str">
        <f>Input_National_Capacity!B78</f>
        <v>Salida Nacional / National exit</v>
      </c>
      <c r="C78" s="53">
        <f>Input!C$144*Input_National_Capacity!$C78+Input!C$145*Input_National_Capacity!$D78+Input!C$146*Input_National_Capacity!$E78+Input!C$147*Input_National_Capacity!$F78+Input!C$148*Input_National_Capacity!$G78+Input!C$149*Input_National_Capacity!$H78</f>
        <v>5565.9790530664031</v>
      </c>
      <c r="F78" s="52"/>
    </row>
    <row r="79" spans="1:6" ht="15" customHeight="1" x14ac:dyDescent="0.45">
      <c r="A79" s="36" t="str">
        <f>Input_National_Capacity!A79</f>
        <v>33</v>
      </c>
      <c r="B79" s="4" t="str">
        <f>Input_National_Capacity!B79</f>
        <v>Salida Nacional / National exit</v>
      </c>
      <c r="C79" s="53">
        <f>Input!C$144*Input_National_Capacity!$C79+Input!C$145*Input_National_Capacity!$D79+Input!C$146*Input_National_Capacity!$E79+Input!C$147*Input_National_Capacity!$F79+Input!C$148*Input_National_Capacity!$G79+Input!C$149*Input_National_Capacity!$H79</f>
        <v>10534.238859559046</v>
      </c>
      <c r="F79" s="52"/>
    </row>
    <row r="80" spans="1:6" ht="15" customHeight="1" x14ac:dyDescent="0.45">
      <c r="A80" s="36" t="str">
        <f>Input_National_Capacity!A80</f>
        <v>33X</v>
      </c>
      <c r="B80" s="4" t="str">
        <f>Input_National_Capacity!B80</f>
        <v>Salida Nacional / National exit</v>
      </c>
      <c r="C80" s="53">
        <f>Input!C$144*Input_National_Capacity!$C80+Input!C$145*Input_National_Capacity!$D80+Input!C$146*Input_National_Capacity!$E80+Input!C$147*Input_National_Capacity!$F80+Input!C$148*Input_National_Capacity!$G80+Input!C$149*Input_National_Capacity!$H80</f>
        <v>147.13139215635209</v>
      </c>
      <c r="F80" s="52"/>
    </row>
    <row r="81" spans="1:6" ht="15" customHeight="1" x14ac:dyDescent="0.45">
      <c r="A81" s="36" t="str">
        <f>Input_National_Capacity!A81</f>
        <v>34</v>
      </c>
      <c r="B81" s="4" t="str">
        <f>Input_National_Capacity!B81</f>
        <v>Salida Nacional / National exit</v>
      </c>
      <c r="C81" s="53">
        <f>Input!C$144*Input_National_Capacity!$C81+Input!C$145*Input_National_Capacity!$D81+Input!C$146*Input_National_Capacity!$E81+Input!C$147*Input_National_Capacity!$F81+Input!C$148*Input_National_Capacity!$G81+Input!C$149*Input_National_Capacity!$H81</f>
        <v>725.55639637973081</v>
      </c>
      <c r="F81" s="52"/>
    </row>
    <row r="82" spans="1:6" ht="15" customHeight="1" x14ac:dyDescent="0.45">
      <c r="A82" s="36" t="str">
        <f>Input_National_Capacity!A82</f>
        <v>34</v>
      </c>
      <c r="B82" s="4" t="str">
        <f>Input_National_Capacity!B82</f>
        <v>Salida Nacional / National exit</v>
      </c>
      <c r="C82" s="53">
        <f>Input!C$144*Input_National_Capacity!$C82+Input!C$145*Input_National_Capacity!$D82+Input!C$146*Input_National_Capacity!$E82+Input!C$147*Input_National_Capacity!$F82+Input!C$148*Input_National_Capacity!$G82+Input!C$149*Input_National_Capacity!$H82</f>
        <v>401.68045183430377</v>
      </c>
      <c r="F82" s="52"/>
    </row>
    <row r="83" spans="1:6" ht="15" customHeight="1" x14ac:dyDescent="0.45">
      <c r="A83" s="36" t="str">
        <f>Input_National_Capacity!A83</f>
        <v>35X</v>
      </c>
      <c r="B83" s="4" t="str">
        <f>Input_National_Capacity!B83</f>
        <v>Salida Nacional / National exit</v>
      </c>
      <c r="C83" s="53">
        <f>Input!C$144*Input_National_Capacity!$C83+Input!C$145*Input_National_Capacity!$D83+Input!C$146*Input_National_Capacity!$E83+Input!C$147*Input_National_Capacity!$F83+Input!C$148*Input_National_Capacity!$G83+Input!C$149*Input_National_Capacity!$H83</f>
        <v>0</v>
      </c>
      <c r="F83" s="52"/>
    </row>
    <row r="84" spans="1:6" ht="15" customHeight="1" x14ac:dyDescent="0.45">
      <c r="A84" s="36" t="str">
        <f>Input_National_Capacity!A84</f>
        <v>36</v>
      </c>
      <c r="B84" s="4" t="str">
        <f>Input_National_Capacity!B84</f>
        <v>Salida Nacional / National exit</v>
      </c>
      <c r="C84" s="53">
        <f>Input!C$144*Input_National_Capacity!$C84+Input!C$145*Input_National_Capacity!$D84+Input!C$146*Input_National_Capacity!$E84+Input!C$147*Input_National_Capacity!$F84+Input!C$148*Input_National_Capacity!$G84+Input!C$149*Input_National_Capacity!$H84</f>
        <v>2344.771623261664</v>
      </c>
      <c r="F84" s="52"/>
    </row>
    <row r="85" spans="1:6" ht="15" customHeight="1" x14ac:dyDescent="0.45">
      <c r="A85" s="36" t="str">
        <f>Input_National_Capacity!A85</f>
        <v>38</v>
      </c>
      <c r="B85" s="4" t="str">
        <f>Input_National_Capacity!B85</f>
        <v>Salida Nacional / National exit</v>
      </c>
      <c r="C85" s="53">
        <f>Input!C$144*Input_National_Capacity!$C85+Input!C$145*Input_National_Capacity!$D85+Input!C$146*Input_National_Capacity!$E85+Input!C$147*Input_National_Capacity!$F85+Input!C$148*Input_National_Capacity!$G85+Input!C$149*Input_National_Capacity!$H85</f>
        <v>10741.171761427664</v>
      </c>
      <c r="F85" s="52"/>
    </row>
    <row r="86" spans="1:6" ht="15" customHeight="1" x14ac:dyDescent="0.45">
      <c r="A86" s="36" t="str">
        <f>Input_National_Capacity!A86</f>
        <v>38X.02</v>
      </c>
      <c r="B86" s="4" t="str">
        <f>Input_National_Capacity!B86</f>
        <v>Salida Nacional / National exit</v>
      </c>
      <c r="C86" s="53">
        <f>Input!C$144*Input_National_Capacity!$C86+Input!C$145*Input_National_Capacity!$D86+Input!C$146*Input_National_Capacity!$E86+Input!C$147*Input_National_Capacity!$F86+Input!C$148*Input_National_Capacity!$G86+Input!C$149*Input_National_Capacity!$H86</f>
        <v>211.29960560562043</v>
      </c>
      <c r="F86" s="52"/>
    </row>
    <row r="87" spans="1:6" ht="15" customHeight="1" x14ac:dyDescent="0.45">
      <c r="A87" s="36" t="str">
        <f>Input_National_Capacity!A87</f>
        <v>39.01</v>
      </c>
      <c r="B87" s="4" t="str">
        <f>Input_National_Capacity!B87</f>
        <v>Salida Nacional / National exit</v>
      </c>
      <c r="C87" s="53">
        <f>Input!C$144*Input_National_Capacity!$C87+Input!C$145*Input_National_Capacity!$D87+Input!C$146*Input_National_Capacity!$E87+Input!C$147*Input_National_Capacity!$F87+Input!C$148*Input_National_Capacity!$G87+Input!C$149*Input_National_Capacity!$H87</f>
        <v>918.84593009702849</v>
      </c>
      <c r="F87" s="52"/>
    </row>
    <row r="88" spans="1:6" ht="15" customHeight="1" x14ac:dyDescent="0.45">
      <c r="A88" s="36" t="str">
        <f>Input_National_Capacity!A88</f>
        <v>4</v>
      </c>
      <c r="B88" s="4" t="str">
        <f>Input_National_Capacity!B88</f>
        <v>Salida Nacional / National exit</v>
      </c>
      <c r="C88" s="53">
        <f>Input!C$144*Input_National_Capacity!$C88+Input!C$145*Input_National_Capacity!$D88+Input!C$146*Input_National_Capacity!$E88+Input!C$147*Input_National_Capacity!$F88+Input!C$148*Input_National_Capacity!$G88+Input!C$149*Input_National_Capacity!$H88</f>
        <v>20058.753816519038</v>
      </c>
      <c r="F88" s="52"/>
    </row>
    <row r="89" spans="1:6" ht="15" customHeight="1" x14ac:dyDescent="0.45">
      <c r="A89" s="36" t="str">
        <f>Input_National_Capacity!A89</f>
        <v>40</v>
      </c>
      <c r="B89" s="4" t="str">
        <f>Input_National_Capacity!B89</f>
        <v>Salida Nacional / National exit</v>
      </c>
      <c r="C89" s="53">
        <f>Input!C$144*Input_National_Capacity!$C89+Input!C$145*Input_National_Capacity!$D89+Input!C$146*Input_National_Capacity!$E89+Input!C$147*Input_National_Capacity!$F89+Input!C$148*Input_National_Capacity!$G89+Input!C$149*Input_National_Capacity!$H89</f>
        <v>621.31186067535987</v>
      </c>
      <c r="F89" s="52"/>
    </row>
    <row r="90" spans="1:6" ht="15" customHeight="1" x14ac:dyDescent="0.45">
      <c r="A90" s="36" t="str">
        <f>Input_National_Capacity!A90</f>
        <v>41.01</v>
      </c>
      <c r="B90" s="4" t="str">
        <f>Input_National_Capacity!B90</f>
        <v>Salida Nacional / National exit</v>
      </c>
      <c r="C90" s="53">
        <f>Input!C$144*Input_National_Capacity!$C90+Input!C$145*Input_National_Capacity!$D90+Input!C$146*Input_National_Capacity!$E90+Input!C$147*Input_National_Capacity!$F90+Input!C$148*Input_National_Capacity!$G90+Input!C$149*Input_National_Capacity!$H90</f>
        <v>2977.7253848839027</v>
      </c>
      <c r="F90" s="52"/>
    </row>
    <row r="91" spans="1:6" ht="15" customHeight="1" x14ac:dyDescent="0.45">
      <c r="A91" s="36" t="str">
        <f>Input_National_Capacity!A91</f>
        <v>41.02</v>
      </c>
      <c r="B91" s="4" t="str">
        <f>Input_National_Capacity!B91</f>
        <v>Salida Nacional / National exit</v>
      </c>
      <c r="C91" s="53">
        <f>Input!C$144*Input_National_Capacity!$C91+Input!C$145*Input_National_Capacity!$D91+Input!C$146*Input_National_Capacity!$E91+Input!C$147*Input_National_Capacity!$F91+Input!C$148*Input_National_Capacity!$G91+Input!C$149*Input_National_Capacity!$H91</f>
        <v>1710.1628026339761</v>
      </c>
      <c r="F91" s="52"/>
    </row>
    <row r="92" spans="1:6" ht="15" customHeight="1" x14ac:dyDescent="0.45">
      <c r="A92" s="36" t="str">
        <f>Input_National_Capacity!A92</f>
        <v>41.02</v>
      </c>
      <c r="B92" s="4" t="str">
        <f>Input_National_Capacity!B92</f>
        <v>Salida Nacional / National exit</v>
      </c>
      <c r="C92" s="53">
        <f>Input!C$144*Input_National_Capacity!$C92+Input!C$145*Input_National_Capacity!$D92+Input!C$146*Input_National_Capacity!$E92+Input!C$147*Input_National_Capacity!$F92+Input!C$148*Input_National_Capacity!$G92+Input!C$149*Input_National_Capacity!$H92</f>
        <v>1263.4149899222139</v>
      </c>
      <c r="F92" s="52"/>
    </row>
    <row r="93" spans="1:6" ht="15" customHeight="1" x14ac:dyDescent="0.45">
      <c r="A93" s="36" t="str">
        <f>Input_National_Capacity!A93</f>
        <v>41.03X01</v>
      </c>
      <c r="B93" s="4" t="str">
        <f>Input_National_Capacity!B93</f>
        <v>Salida Nacional / National exit</v>
      </c>
      <c r="C93" s="53">
        <f>Input!C$144*Input_National_Capacity!$C93+Input!C$145*Input_National_Capacity!$D93+Input!C$146*Input_National_Capacity!$E93+Input!C$147*Input_National_Capacity!$F93+Input!C$148*Input_National_Capacity!$G93+Input!C$149*Input_National_Capacity!$H93</f>
        <v>42.386184324002272</v>
      </c>
      <c r="F93" s="52"/>
    </row>
    <row r="94" spans="1:6" ht="15" customHeight="1" x14ac:dyDescent="0.45">
      <c r="A94" s="36" t="str">
        <f>Input_National_Capacity!A94</f>
        <v>41.04</v>
      </c>
      <c r="B94" s="4" t="str">
        <f>Input_National_Capacity!B94</f>
        <v>Salida Nacional / National exit</v>
      </c>
      <c r="C94" s="53">
        <f>Input!C$144*Input_National_Capacity!$C94+Input!C$145*Input_National_Capacity!$D94+Input!C$146*Input_National_Capacity!$E94+Input!C$147*Input_National_Capacity!$F94+Input!C$148*Input_National_Capacity!$G94+Input!C$149*Input_National_Capacity!$H94</f>
        <v>160.99518788751061</v>
      </c>
      <c r="F94" s="52"/>
    </row>
    <row r="95" spans="1:6" ht="15" customHeight="1" x14ac:dyDescent="0.45">
      <c r="A95" s="36" t="str">
        <f>Input_National_Capacity!A95</f>
        <v>41.05</v>
      </c>
      <c r="B95" s="4" t="str">
        <f>Input_National_Capacity!B95</f>
        <v>Salida Nacional / National exit</v>
      </c>
      <c r="C95" s="53">
        <f>Input!C$144*Input_National_Capacity!$C95+Input!C$145*Input_National_Capacity!$D95+Input!C$146*Input_National_Capacity!$E95+Input!C$147*Input_National_Capacity!$F95+Input!C$148*Input_National_Capacity!$G95+Input!C$149*Input_National_Capacity!$H95</f>
        <v>659.01560180015417</v>
      </c>
      <c r="F95" s="52"/>
    </row>
    <row r="96" spans="1:6" ht="15" customHeight="1" x14ac:dyDescent="0.45">
      <c r="A96" s="36" t="str">
        <f>Input_National_Capacity!A96</f>
        <v>41.06</v>
      </c>
      <c r="B96" s="4" t="str">
        <f>Input_National_Capacity!B96</f>
        <v>Salida Nacional / National exit</v>
      </c>
      <c r="C96" s="53">
        <f>Input!C$144*Input_National_Capacity!$C96+Input!C$145*Input_National_Capacity!$D96+Input!C$146*Input_National_Capacity!$E96+Input!C$147*Input_National_Capacity!$F96+Input!C$148*Input_National_Capacity!$G96+Input!C$149*Input_National_Capacity!$H96</f>
        <v>2285.5515276296928</v>
      </c>
      <c r="F96" s="52"/>
    </row>
    <row r="97" spans="1:6" ht="15" customHeight="1" x14ac:dyDescent="0.45">
      <c r="A97" s="36" t="str">
        <f>Input_National_Capacity!A97</f>
        <v>41.07X</v>
      </c>
      <c r="B97" s="4" t="str">
        <f>Input_National_Capacity!B97</f>
        <v>Salida Nacional / National exit</v>
      </c>
      <c r="C97" s="53">
        <f>Input!C$144*Input_National_Capacity!$C97+Input!C$145*Input_National_Capacity!$D97+Input!C$146*Input_National_Capacity!$E97+Input!C$147*Input_National_Capacity!$F97+Input!C$148*Input_National_Capacity!$G97+Input!C$149*Input_National_Capacity!$H97</f>
        <v>5945.5536530366662</v>
      </c>
      <c r="F97" s="52"/>
    </row>
    <row r="98" spans="1:6" ht="15" customHeight="1" x14ac:dyDescent="0.45">
      <c r="A98" s="36" t="str">
        <f>Input_National_Capacity!A98</f>
        <v>41.08</v>
      </c>
      <c r="B98" s="4" t="str">
        <f>Input_National_Capacity!B98</f>
        <v>Salida Nacional / National exit</v>
      </c>
      <c r="C98" s="53">
        <f>Input!C$144*Input_National_Capacity!$C98+Input!C$145*Input_National_Capacity!$D98+Input!C$146*Input_National_Capacity!$E98+Input!C$147*Input_National_Capacity!$F98+Input!C$148*Input_National_Capacity!$G98+Input!C$149*Input_National_Capacity!$H98</f>
        <v>2790.3580323362053</v>
      </c>
      <c r="F98" s="52"/>
    </row>
    <row r="99" spans="1:6" ht="15" customHeight="1" x14ac:dyDescent="0.45">
      <c r="A99" s="36" t="str">
        <f>Input_National_Capacity!A99</f>
        <v>41.09</v>
      </c>
      <c r="B99" s="4" t="str">
        <f>Input_National_Capacity!B99</f>
        <v>Salida Nacional / National exit</v>
      </c>
      <c r="C99" s="53">
        <f>Input!C$144*Input_National_Capacity!$C99+Input!C$145*Input_National_Capacity!$D99+Input!C$146*Input_National_Capacity!$E99+Input!C$147*Input_National_Capacity!$F99+Input!C$148*Input_National_Capacity!$G99+Input!C$149*Input_National_Capacity!$H99</f>
        <v>3786.1563007075779</v>
      </c>
      <c r="F99" s="52"/>
    </row>
    <row r="100" spans="1:6" ht="15" customHeight="1" x14ac:dyDescent="0.45">
      <c r="A100" s="36" t="str">
        <f>Input_National_Capacity!A100</f>
        <v>41.10</v>
      </c>
      <c r="B100" s="4" t="str">
        <f>Input_National_Capacity!B100</f>
        <v>Salida Nacional / National exit</v>
      </c>
      <c r="C100" s="53">
        <f>Input!C$144*Input_National_Capacity!$C100+Input!C$145*Input_National_Capacity!$D100+Input!C$146*Input_National_Capacity!$E100+Input!C$147*Input_National_Capacity!$F100+Input!C$148*Input_National_Capacity!$G100+Input!C$149*Input_National_Capacity!$H100</f>
        <v>2819.0635128739777</v>
      </c>
      <c r="F100" s="52"/>
    </row>
    <row r="101" spans="1:6" ht="15" customHeight="1" x14ac:dyDescent="0.45">
      <c r="A101" s="36" t="str">
        <f>Input_National_Capacity!A101</f>
        <v>41-16</v>
      </c>
      <c r="B101" s="4" t="str">
        <f>Input_National_Capacity!B101</f>
        <v>Salida Nacional / National exit</v>
      </c>
      <c r="C101" s="53">
        <f>Input!C$144*Input_National_Capacity!$C101+Input!C$145*Input_National_Capacity!$D101+Input!C$146*Input_National_Capacity!$E101+Input!C$147*Input_National_Capacity!$F101+Input!C$148*Input_National_Capacity!$G101+Input!C$149*Input_National_Capacity!$H101</f>
        <v>815.6405051687434</v>
      </c>
      <c r="F101" s="52"/>
    </row>
    <row r="102" spans="1:6" ht="15" customHeight="1" x14ac:dyDescent="0.45">
      <c r="A102" s="36" t="str">
        <f>Input_National_Capacity!A102</f>
        <v>41-16</v>
      </c>
      <c r="B102" s="4" t="str">
        <f>Input_National_Capacity!B102</f>
        <v>Salida Nacional / National exit</v>
      </c>
      <c r="C102" s="53">
        <f>Input!C$144*Input_National_Capacity!$C102+Input!C$145*Input_National_Capacity!$D102+Input!C$146*Input_National_Capacity!$E102+Input!C$147*Input_National_Capacity!$F102+Input!C$148*Input_National_Capacity!$G102+Input!C$149*Input_National_Capacity!$H102</f>
        <v>3905.121194892331</v>
      </c>
      <c r="F102" s="52"/>
    </row>
    <row r="103" spans="1:6" ht="15" customHeight="1" x14ac:dyDescent="0.45">
      <c r="A103" s="36" t="str">
        <f>Input_National_Capacity!A103</f>
        <v>43X.00</v>
      </c>
      <c r="B103" s="4" t="str">
        <f>Input_National_Capacity!B103</f>
        <v>Salida Nacional / National exit</v>
      </c>
      <c r="C103" s="53">
        <f>Input!C$144*Input_National_Capacity!$C103+Input!C$145*Input_National_Capacity!$D103+Input!C$146*Input_National_Capacity!$E103+Input!C$147*Input_National_Capacity!$F103+Input!C$148*Input_National_Capacity!$G103+Input!C$149*Input_National_Capacity!$H103</f>
        <v>24926.182590140601</v>
      </c>
      <c r="F103" s="52"/>
    </row>
    <row r="104" spans="1:6" ht="15" customHeight="1" x14ac:dyDescent="0.45">
      <c r="A104" s="36" t="str">
        <f>Input_National_Capacity!A104</f>
        <v>45.01DXC</v>
      </c>
      <c r="B104" s="4" t="str">
        <f>Input_National_Capacity!B104</f>
        <v>Salida Nacional / National exit</v>
      </c>
      <c r="C104" s="53">
        <f>Input!C$144*Input_National_Capacity!$C104+Input!C$145*Input_National_Capacity!$D104+Input!C$146*Input_National_Capacity!$E104+Input!C$147*Input_National_Capacity!$F104+Input!C$148*Input_National_Capacity!$G104+Input!C$149*Input_National_Capacity!$H104</f>
        <v>3714.5514741844008</v>
      </c>
      <c r="F104" s="52"/>
    </row>
    <row r="105" spans="1:6" ht="15" customHeight="1" x14ac:dyDescent="0.45">
      <c r="A105" s="36" t="str">
        <f>Input_National_Capacity!A105</f>
        <v>45.02</v>
      </c>
      <c r="B105" s="4" t="str">
        <f>Input_National_Capacity!B105</f>
        <v>Salida Nacional / National exit</v>
      </c>
      <c r="C105" s="53">
        <f>Input!C$144*Input_National_Capacity!$C105+Input!C$145*Input_National_Capacity!$D105+Input!C$146*Input_National_Capacity!$E105+Input!C$147*Input_National_Capacity!$F105+Input!C$148*Input_National_Capacity!$G105+Input!C$149*Input_National_Capacity!$H105</f>
        <v>2242.0216574107767</v>
      </c>
      <c r="F105" s="52"/>
    </row>
    <row r="106" spans="1:6" ht="15" customHeight="1" x14ac:dyDescent="0.45">
      <c r="A106" s="36" t="str">
        <f>Input_National_Capacity!A106</f>
        <v>45.03</v>
      </c>
      <c r="B106" s="4" t="str">
        <f>Input_National_Capacity!B106</f>
        <v>Salida Nacional / National exit</v>
      </c>
      <c r="C106" s="53">
        <f>Input!C$144*Input_National_Capacity!$C106+Input!C$145*Input_National_Capacity!$D106+Input!C$146*Input_National_Capacity!$E106+Input!C$147*Input_National_Capacity!$F106+Input!C$148*Input_National_Capacity!$G106+Input!C$149*Input_National_Capacity!$H106</f>
        <v>903.66203406405498</v>
      </c>
      <c r="F106" s="52"/>
    </row>
    <row r="107" spans="1:6" ht="15" customHeight="1" x14ac:dyDescent="0.45">
      <c r="A107" s="36" t="str">
        <f>Input_National_Capacity!A107</f>
        <v>45.04</v>
      </c>
      <c r="B107" s="4" t="str">
        <f>Input_National_Capacity!B107</f>
        <v>Salida Nacional / National exit</v>
      </c>
      <c r="C107" s="53">
        <f>Input!C$144*Input_National_Capacity!$C107+Input!C$145*Input_National_Capacity!$D107+Input!C$146*Input_National_Capacity!$E107+Input!C$147*Input_National_Capacity!$F107+Input!C$148*Input_National_Capacity!$G107+Input!C$149*Input_National_Capacity!$H107</f>
        <v>32979.534412514375</v>
      </c>
      <c r="F107" s="52"/>
    </row>
    <row r="108" spans="1:6" ht="15" customHeight="1" x14ac:dyDescent="0.45">
      <c r="A108" s="36" t="str">
        <f>Input_National_Capacity!A108</f>
        <v>45-16</v>
      </c>
      <c r="B108" s="4" t="str">
        <f>Input_National_Capacity!B108</f>
        <v>Salida Nacional / National exit</v>
      </c>
      <c r="C108" s="53">
        <f>Input!C$144*Input_National_Capacity!$C108+Input!C$145*Input_National_Capacity!$D108+Input!C$146*Input_National_Capacity!$E108+Input!C$147*Input_National_Capacity!$F108+Input!C$148*Input_National_Capacity!$G108+Input!C$149*Input_National_Capacity!$H108</f>
        <v>3910.1570591518348</v>
      </c>
      <c r="F108" s="52"/>
    </row>
    <row r="109" spans="1:6" ht="15" customHeight="1" x14ac:dyDescent="0.45">
      <c r="A109" s="36" t="str">
        <f>Input_National_Capacity!A109</f>
        <v>5D.03</v>
      </c>
      <c r="B109" s="4" t="str">
        <f>Input_National_Capacity!B109</f>
        <v>Salida Nacional / National exit</v>
      </c>
      <c r="C109" s="53">
        <f>Input!C$144*Input_National_Capacity!$C109+Input!C$145*Input_National_Capacity!$D109+Input!C$146*Input_National_Capacity!$E109+Input!C$147*Input_National_Capacity!$F109+Input!C$148*Input_National_Capacity!$G109+Input!C$149*Input_National_Capacity!$H109</f>
        <v>13287.322209355931</v>
      </c>
      <c r="F109" s="52"/>
    </row>
    <row r="110" spans="1:6" ht="15" customHeight="1" x14ac:dyDescent="0.45">
      <c r="A110" s="36" t="str">
        <f>Input_National_Capacity!A110</f>
        <v>5D.03.04</v>
      </c>
      <c r="B110" s="4" t="str">
        <f>Input_National_Capacity!B110</f>
        <v>Salida Nacional / National exit</v>
      </c>
      <c r="C110" s="53">
        <f>Input!C$144*Input_National_Capacity!$C110+Input!C$145*Input_National_Capacity!$D110+Input!C$146*Input_National_Capacity!$E110+Input!C$147*Input_National_Capacity!$F110+Input!C$148*Input_National_Capacity!$G110+Input!C$149*Input_National_Capacity!$H110</f>
        <v>38403.1378783529</v>
      </c>
      <c r="F110" s="52"/>
    </row>
    <row r="111" spans="1:6" ht="15" customHeight="1" x14ac:dyDescent="0.45">
      <c r="A111" s="36" t="str">
        <f>Input_National_Capacity!A111</f>
        <v>6</v>
      </c>
      <c r="B111" s="4" t="str">
        <f>Input_National_Capacity!B111</f>
        <v>Salida Nacional / National exit</v>
      </c>
      <c r="C111" s="53">
        <f>Input!C$144*Input_National_Capacity!$C111+Input!C$145*Input_National_Capacity!$D111+Input!C$146*Input_National_Capacity!$E111+Input!C$147*Input_National_Capacity!$F111+Input!C$148*Input_National_Capacity!$G111+Input!C$149*Input_National_Capacity!$H111</f>
        <v>32135.907083774851</v>
      </c>
      <c r="F111" s="52"/>
    </row>
    <row r="112" spans="1:6" ht="15" customHeight="1" x14ac:dyDescent="0.45">
      <c r="A112" s="36" t="str">
        <f>Input_National_Capacity!A112</f>
        <v>6</v>
      </c>
      <c r="B112" s="4" t="str">
        <f>Input_National_Capacity!B112</f>
        <v>Salida Nacional / National exit</v>
      </c>
      <c r="C112" s="53">
        <f>Input!C$144*Input_National_Capacity!$C112+Input!C$145*Input_National_Capacity!$D112+Input!C$146*Input_National_Capacity!$E112+Input!C$147*Input_National_Capacity!$F112+Input!C$148*Input_National_Capacity!$G112+Input!C$149*Input_National_Capacity!$H112</f>
        <v>791.30888142190815</v>
      </c>
      <c r="F112" s="52"/>
    </row>
    <row r="113" spans="1:6" ht="15" customHeight="1" x14ac:dyDescent="0.45">
      <c r="A113" s="36" t="str">
        <f>Input_National_Capacity!A113</f>
        <v>7B</v>
      </c>
      <c r="B113" s="4" t="str">
        <f>Input_National_Capacity!B113</f>
        <v>Salida Nacional / National exit</v>
      </c>
      <c r="C113" s="53">
        <f>Input!C$144*Input_National_Capacity!$C113+Input!C$145*Input_National_Capacity!$D113+Input!C$146*Input_National_Capacity!$E113+Input!C$147*Input_National_Capacity!$F113+Input!C$148*Input_National_Capacity!$G113+Input!C$149*Input_National_Capacity!$H113</f>
        <v>551.67558460561872</v>
      </c>
      <c r="F113" s="52"/>
    </row>
    <row r="114" spans="1:6" ht="15" customHeight="1" x14ac:dyDescent="0.45">
      <c r="A114" s="36" t="str">
        <f>Input_National_Capacity!A114</f>
        <v>9E.C.</v>
      </c>
      <c r="B114" s="4" t="str">
        <f>Input_National_Capacity!B114</f>
        <v>Salida Nacional / National exit</v>
      </c>
      <c r="C114" s="53">
        <f>Input!C$144*Input_National_Capacity!$C114+Input!C$145*Input_National_Capacity!$D114+Input!C$146*Input_National_Capacity!$E114+Input!C$147*Input_National_Capacity!$F114+Input!C$148*Input_National_Capacity!$G114+Input!C$149*Input_National_Capacity!$H114</f>
        <v>3379.7885532416476</v>
      </c>
      <c r="F114" s="52"/>
    </row>
    <row r="115" spans="1:6" ht="15" customHeight="1" x14ac:dyDescent="0.45">
      <c r="A115" s="36" t="str">
        <f>Input_National_Capacity!A115</f>
        <v>A1</v>
      </c>
      <c r="B115" s="4" t="str">
        <f>Input_National_Capacity!B115</f>
        <v>Salida Nacional / National exit</v>
      </c>
      <c r="C115" s="53">
        <f>Input!C$144*Input_National_Capacity!$C115+Input!C$145*Input_National_Capacity!$D115+Input!C$146*Input_National_Capacity!$E115+Input!C$147*Input_National_Capacity!$F115+Input!C$148*Input_National_Capacity!$G115+Input!C$149*Input_National_Capacity!$H115</f>
        <v>1644.7869338593537</v>
      </c>
      <c r="F115" s="52"/>
    </row>
    <row r="116" spans="1:6" ht="15" customHeight="1" x14ac:dyDescent="0.45">
      <c r="A116" s="36" t="str">
        <f>Input_National_Capacity!A116</f>
        <v>A10</v>
      </c>
      <c r="B116" s="4" t="str">
        <f>Input_National_Capacity!B116</f>
        <v>Salida Nacional / National exit</v>
      </c>
      <c r="C116" s="53">
        <f>Input!C$144*Input_National_Capacity!$C116+Input!C$145*Input_National_Capacity!$D116+Input!C$146*Input_National_Capacity!$E116+Input!C$147*Input_National_Capacity!$F116+Input!C$148*Input_National_Capacity!$G116+Input!C$149*Input_National_Capacity!$H116</f>
        <v>5311.7334210002255</v>
      </c>
      <c r="F116" s="52"/>
    </row>
    <row r="117" spans="1:6" ht="15" customHeight="1" x14ac:dyDescent="0.45">
      <c r="A117" s="36" t="str">
        <f>Input_National_Capacity!A117</f>
        <v>A3</v>
      </c>
      <c r="B117" s="4" t="str">
        <f>Input_National_Capacity!B117</f>
        <v>Salida Nacional / National exit</v>
      </c>
      <c r="C117" s="53">
        <f>Input!C$144*Input_National_Capacity!$C117+Input!C$145*Input_National_Capacity!$D117+Input!C$146*Input_National_Capacity!$E117+Input!C$147*Input_National_Capacity!$F117+Input!C$148*Input_National_Capacity!$G117+Input!C$149*Input_National_Capacity!$H117</f>
        <v>7179.2965701848707</v>
      </c>
      <c r="F117" s="52"/>
    </row>
    <row r="118" spans="1:6" ht="15" customHeight="1" x14ac:dyDescent="0.45">
      <c r="A118" s="36" t="str">
        <f>Input_National_Capacity!A118</f>
        <v>A36L</v>
      </c>
      <c r="B118" s="4" t="str">
        <f>Input_National_Capacity!B118</f>
        <v>Salida Nacional / National exit</v>
      </c>
      <c r="C118" s="53">
        <f>Input!C$144*Input_National_Capacity!$C118+Input!C$145*Input_National_Capacity!$D118+Input!C$146*Input_National_Capacity!$E118+Input!C$147*Input_National_Capacity!$F118+Input!C$148*Input_National_Capacity!$G118+Input!C$149*Input_National_Capacity!$H118</f>
        <v>48366.081049302709</v>
      </c>
      <c r="F118" s="52"/>
    </row>
    <row r="119" spans="1:6" ht="15" customHeight="1" x14ac:dyDescent="0.45">
      <c r="A119" s="36" t="str">
        <f>Input_National_Capacity!A119</f>
        <v>A5A</v>
      </c>
      <c r="B119" s="4" t="str">
        <f>Input_National_Capacity!B119</f>
        <v>Salida Nacional / National exit</v>
      </c>
      <c r="C119" s="53">
        <f>Input!C$144*Input_National_Capacity!$C119+Input!C$145*Input_National_Capacity!$D119+Input!C$146*Input_National_Capacity!$E119+Input!C$147*Input_National_Capacity!$F119+Input!C$148*Input_National_Capacity!$G119+Input!C$149*Input_National_Capacity!$H119</f>
        <v>139.33322983393401</v>
      </c>
      <c r="F119" s="52"/>
    </row>
    <row r="120" spans="1:6" ht="15" customHeight="1" x14ac:dyDescent="0.45">
      <c r="A120" s="36" t="str">
        <f>Input_National_Capacity!A120</f>
        <v>A6</v>
      </c>
      <c r="B120" s="4" t="str">
        <f>Input_National_Capacity!B120</f>
        <v>Salida Nacional / National exit</v>
      </c>
      <c r="C120" s="53">
        <f>Input!C$144*Input_National_Capacity!$C120+Input!C$145*Input_National_Capacity!$D120+Input!C$146*Input_National_Capacity!$E120+Input!C$147*Input_National_Capacity!$F120+Input!C$148*Input_National_Capacity!$G120+Input!C$149*Input_National_Capacity!$H120</f>
        <v>898.9436334174901</v>
      </c>
      <c r="F120" s="52"/>
    </row>
    <row r="121" spans="1:6" ht="15" customHeight="1" x14ac:dyDescent="0.45">
      <c r="A121" s="36" t="str">
        <f>Input_National_Capacity!A121</f>
        <v>A7</v>
      </c>
      <c r="B121" s="4" t="str">
        <f>Input_National_Capacity!B121</f>
        <v>Salida Nacional / National exit</v>
      </c>
      <c r="C121" s="53">
        <f>Input!C$144*Input_National_Capacity!$C121+Input!C$145*Input_National_Capacity!$D121+Input!C$146*Input_National_Capacity!$E121+Input!C$147*Input_National_Capacity!$F121+Input!C$148*Input_National_Capacity!$G121+Input!C$149*Input_National_Capacity!$H121</f>
        <v>48.769340785297885</v>
      </c>
      <c r="F121" s="52"/>
    </row>
    <row r="122" spans="1:6" ht="15" customHeight="1" x14ac:dyDescent="0.45">
      <c r="A122" s="36" t="str">
        <f>Input_National_Capacity!A122</f>
        <v>A7</v>
      </c>
      <c r="B122" s="4" t="str">
        <f>Input_National_Capacity!B122</f>
        <v>Salida Nacional / National exit</v>
      </c>
      <c r="C122" s="53">
        <f>Input!C$144*Input_National_Capacity!$C122+Input!C$145*Input_National_Capacity!$D122+Input!C$146*Input_National_Capacity!$E122+Input!C$147*Input_National_Capacity!$F122+Input!C$148*Input_National_Capacity!$G122+Input!C$149*Input_National_Capacity!$H122</f>
        <v>65.226415587390946</v>
      </c>
      <c r="F122" s="52"/>
    </row>
    <row r="123" spans="1:6" ht="15" customHeight="1" x14ac:dyDescent="0.45">
      <c r="A123" s="36" t="str">
        <f>Input_National_Capacity!A123</f>
        <v>A9</v>
      </c>
      <c r="B123" s="4" t="str">
        <f>Input_National_Capacity!B123</f>
        <v>Salida Nacional / National exit</v>
      </c>
      <c r="C123" s="53">
        <f>Input!C$144*Input_National_Capacity!$C123+Input!C$145*Input_National_Capacity!$D123+Input!C$146*Input_National_Capacity!$E123+Input!C$147*Input_National_Capacity!$F123+Input!C$148*Input_National_Capacity!$G123+Input!C$149*Input_National_Capacity!$H123</f>
        <v>11013.192255041749</v>
      </c>
      <c r="F123" s="52"/>
    </row>
    <row r="124" spans="1:6" ht="15" customHeight="1" x14ac:dyDescent="0.45">
      <c r="A124" s="36" t="str">
        <f>Input_National_Capacity!A124</f>
        <v>A9A</v>
      </c>
      <c r="B124" s="4" t="str">
        <f>Input_National_Capacity!B124</f>
        <v>Salida Nacional / National exit</v>
      </c>
      <c r="C124" s="53">
        <f>Input!C$144*Input_National_Capacity!$C124+Input!C$145*Input_National_Capacity!$D124+Input!C$146*Input_National_Capacity!$E124+Input!C$147*Input_National_Capacity!$F124+Input!C$148*Input_National_Capacity!$G124+Input!C$149*Input_National_Capacity!$H124</f>
        <v>451.84190911466152</v>
      </c>
      <c r="F124" s="52"/>
    </row>
    <row r="125" spans="1:6" ht="15" customHeight="1" x14ac:dyDescent="0.45">
      <c r="A125" s="36" t="str">
        <f>Input_National_Capacity!A125</f>
        <v>A9B</v>
      </c>
      <c r="B125" s="4" t="str">
        <f>Input_National_Capacity!B125</f>
        <v>Salida Nacional / National exit</v>
      </c>
      <c r="C125" s="53">
        <f>Input!C$144*Input_National_Capacity!$C125+Input!C$145*Input_National_Capacity!$D125+Input!C$146*Input_National_Capacity!$E125+Input!C$147*Input_National_Capacity!$F125+Input!C$148*Input_National_Capacity!$G125+Input!C$149*Input_National_Capacity!$H125</f>
        <v>328.82046580589446</v>
      </c>
      <c r="F125" s="52"/>
    </row>
    <row r="126" spans="1:6" ht="15" customHeight="1" x14ac:dyDescent="0.45">
      <c r="A126" s="36" t="str">
        <f>Input_National_Capacity!A126</f>
        <v>B02</v>
      </c>
      <c r="B126" s="4" t="str">
        <f>Input_National_Capacity!B126</f>
        <v>Salida Nacional / National exit</v>
      </c>
      <c r="C126" s="53">
        <f>Input!C$144*Input_National_Capacity!$C126+Input!C$145*Input_National_Capacity!$D126+Input!C$146*Input_National_Capacity!$E126+Input!C$147*Input_National_Capacity!$F126+Input!C$148*Input_National_Capacity!$G126+Input!C$149*Input_National_Capacity!$H126</f>
        <v>2232.961288725226</v>
      </c>
      <c r="F126" s="52"/>
    </row>
    <row r="127" spans="1:6" ht="15" customHeight="1" x14ac:dyDescent="0.45">
      <c r="A127" s="36" t="str">
        <f>Input_National_Capacity!A127</f>
        <v>B04</v>
      </c>
      <c r="B127" s="4" t="str">
        <f>Input_National_Capacity!B127</f>
        <v>Salida Nacional / National exit</v>
      </c>
      <c r="C127" s="53">
        <f>Input!C$144*Input_National_Capacity!$C127+Input!C$145*Input_National_Capacity!$D127+Input!C$146*Input_National_Capacity!$E127+Input!C$147*Input_National_Capacity!$F127+Input!C$148*Input_National_Capacity!$G127+Input!C$149*Input_National_Capacity!$H127</f>
        <v>9559.834492488626</v>
      </c>
      <c r="F127" s="52"/>
    </row>
    <row r="128" spans="1:6" ht="15" customHeight="1" x14ac:dyDescent="0.45">
      <c r="A128" s="36" t="str">
        <f>Input_National_Capacity!A128</f>
        <v>B05</v>
      </c>
      <c r="B128" s="4" t="str">
        <f>Input_National_Capacity!B128</f>
        <v>Salida Nacional / National exit</v>
      </c>
      <c r="C128" s="53">
        <f>Input!C$144*Input_National_Capacity!$C128+Input!C$145*Input_National_Capacity!$D128+Input!C$146*Input_National_Capacity!$E128+Input!C$147*Input_National_Capacity!$F128+Input!C$148*Input_National_Capacity!$G128+Input!C$149*Input_National_Capacity!$H128</f>
        <v>3862.8446221280319</v>
      </c>
      <c r="F128" s="52"/>
    </row>
    <row r="129" spans="1:6" ht="15" customHeight="1" x14ac:dyDescent="0.45">
      <c r="A129" s="36" t="str">
        <f>Input_National_Capacity!A129</f>
        <v>B07</v>
      </c>
      <c r="B129" s="4" t="str">
        <f>Input_National_Capacity!B129</f>
        <v>Salida Nacional / National exit</v>
      </c>
      <c r="C129" s="53">
        <f>Input!C$144*Input_National_Capacity!$C129+Input!C$145*Input_National_Capacity!$D129+Input!C$146*Input_National_Capacity!$E129+Input!C$147*Input_National_Capacity!$F129+Input!C$148*Input_National_Capacity!$G129+Input!C$149*Input_National_Capacity!$H129</f>
        <v>4305.2292817444231</v>
      </c>
      <c r="F129" s="52"/>
    </row>
    <row r="130" spans="1:6" ht="15" customHeight="1" x14ac:dyDescent="0.45">
      <c r="A130" s="36" t="str">
        <f>Input_National_Capacity!A130</f>
        <v>B08</v>
      </c>
      <c r="B130" s="4" t="str">
        <f>Input_National_Capacity!B130</f>
        <v>Salida Nacional / National exit</v>
      </c>
      <c r="C130" s="53">
        <f>Input!C$144*Input_National_Capacity!$C130+Input!C$145*Input_National_Capacity!$D130+Input!C$146*Input_National_Capacity!$E130+Input!C$147*Input_National_Capacity!$F130+Input!C$148*Input_National_Capacity!$G130+Input!C$149*Input_National_Capacity!$H130</f>
        <v>556.07279945587197</v>
      </c>
      <c r="F130" s="52"/>
    </row>
    <row r="131" spans="1:6" ht="15" customHeight="1" x14ac:dyDescent="0.45">
      <c r="A131" s="36" t="str">
        <f>Input_National_Capacity!A131</f>
        <v>B10</v>
      </c>
      <c r="B131" s="4" t="str">
        <f>Input_National_Capacity!B131</f>
        <v>Salida Nacional / National exit</v>
      </c>
      <c r="C131" s="53">
        <f>Input!C$144*Input_National_Capacity!$C131+Input!C$145*Input_National_Capacity!$D131+Input!C$146*Input_National_Capacity!$E131+Input!C$147*Input_National_Capacity!$F131+Input!C$148*Input_National_Capacity!$G131+Input!C$149*Input_National_Capacity!$H131</f>
        <v>9489.5252416319217</v>
      </c>
      <c r="F131" s="52"/>
    </row>
    <row r="132" spans="1:6" ht="15" customHeight="1" x14ac:dyDescent="0.45">
      <c r="A132" s="36" t="str">
        <f>Input_National_Capacity!A132</f>
        <v>B10</v>
      </c>
      <c r="B132" s="4" t="str">
        <f>Input_National_Capacity!B132</f>
        <v>Salida Nacional / National exit</v>
      </c>
      <c r="C132" s="53">
        <f>Input!C$144*Input_National_Capacity!$C132+Input!C$145*Input_National_Capacity!$D132+Input!C$146*Input_National_Capacity!$E132+Input!C$147*Input_National_Capacity!$F132+Input!C$148*Input_National_Capacity!$G132+Input!C$149*Input_National_Capacity!$H132</f>
        <v>6891.9296999885355</v>
      </c>
      <c r="F132" s="52"/>
    </row>
    <row r="133" spans="1:6" ht="15" customHeight="1" x14ac:dyDescent="0.45">
      <c r="A133" s="36" t="str">
        <f>Input_National_Capacity!A133</f>
        <v>B18</v>
      </c>
      <c r="B133" s="4" t="str">
        <f>Input_National_Capacity!B133</f>
        <v>Salida Nacional / National exit</v>
      </c>
      <c r="C133" s="53">
        <f>Input!C$144*Input_National_Capacity!$C133+Input!C$145*Input_National_Capacity!$D133+Input!C$146*Input_National_Capacity!$E133+Input!C$147*Input_National_Capacity!$F133+Input!C$148*Input_National_Capacity!$G133+Input!C$149*Input_National_Capacity!$H133</f>
        <v>37244.024837031691</v>
      </c>
      <c r="F133" s="52"/>
    </row>
    <row r="134" spans="1:6" ht="15" customHeight="1" x14ac:dyDescent="0.45">
      <c r="A134" s="36" t="str">
        <f>Input_National_Capacity!A134</f>
        <v>B19</v>
      </c>
      <c r="B134" s="4" t="str">
        <f>Input_National_Capacity!B134</f>
        <v>Salida Nacional / National exit</v>
      </c>
      <c r="C134" s="53">
        <f>Input!C$144*Input_National_Capacity!$C134+Input!C$145*Input_National_Capacity!$D134+Input!C$146*Input_National_Capacity!$E134+Input!C$147*Input_National_Capacity!$F134+Input!C$148*Input_National_Capacity!$G134+Input!C$149*Input_National_Capacity!$H134</f>
        <v>17271.706618818753</v>
      </c>
      <c r="F134" s="52"/>
    </row>
    <row r="135" spans="1:6" ht="15" customHeight="1" x14ac:dyDescent="0.45">
      <c r="A135" s="36" t="str">
        <f>Input_National_Capacity!A135</f>
        <v>B20</v>
      </c>
      <c r="B135" s="4" t="str">
        <f>Input_National_Capacity!B135</f>
        <v>Salida Nacional / National exit</v>
      </c>
      <c r="C135" s="53">
        <f>Input!C$144*Input_National_Capacity!$C135+Input!C$145*Input_National_Capacity!$D135+Input!C$146*Input_National_Capacity!$E135+Input!C$147*Input_National_Capacity!$F135+Input!C$148*Input_National_Capacity!$G135+Input!C$149*Input_National_Capacity!$H135</f>
        <v>24241.252012101864</v>
      </c>
      <c r="F135" s="52"/>
    </row>
    <row r="136" spans="1:6" ht="15" customHeight="1" x14ac:dyDescent="0.45">
      <c r="A136" s="36" t="str">
        <f>Input_National_Capacity!A136</f>
        <v>BIO MADRID</v>
      </c>
      <c r="B136" s="4" t="str">
        <f>Input_National_Capacity!B136</f>
        <v>Salida Nacional / National exit</v>
      </c>
      <c r="C136" s="53">
        <f>Input!C$144*Input_National_Capacity!$C136+Input!C$145*Input_National_Capacity!$D136+Input!C$146*Input_National_Capacity!$E136+Input!C$147*Input_National_Capacity!$F136+Input!C$148*Input_National_Capacity!$G136+Input!C$149*Input_National_Capacity!$H136</f>
        <v>18.910645963293632</v>
      </c>
      <c r="F136" s="52"/>
    </row>
    <row r="137" spans="1:6" ht="15" customHeight="1" x14ac:dyDescent="0.45">
      <c r="A137" s="36" t="str">
        <f>Input_National_Capacity!A137</f>
        <v>B22</v>
      </c>
      <c r="B137" s="4" t="str">
        <f>Input_National_Capacity!B137</f>
        <v>Salida Nacional / National exit</v>
      </c>
      <c r="C137" s="53">
        <f>Input!C$144*Input_National_Capacity!$C137+Input!C$145*Input_National_Capacity!$D137+Input!C$146*Input_National_Capacity!$E137+Input!C$147*Input_National_Capacity!$F137+Input!C$148*Input_National_Capacity!$G137+Input!C$149*Input_National_Capacity!$H137</f>
        <v>16614.963974520644</v>
      </c>
      <c r="F137" s="52"/>
    </row>
    <row r="138" spans="1:6" ht="15" customHeight="1" x14ac:dyDescent="0.45">
      <c r="A138" s="36" t="str">
        <f>Input_National_Capacity!A138</f>
        <v>C1.01</v>
      </c>
      <c r="B138" s="4" t="str">
        <f>Input_National_Capacity!B138</f>
        <v>Salida Nacional / National exit</v>
      </c>
      <c r="C138" s="53">
        <f>Input!C$144*Input_National_Capacity!$C138+Input!C$145*Input_National_Capacity!$D138+Input!C$146*Input_National_Capacity!$E138+Input!C$147*Input_National_Capacity!$F138+Input!C$148*Input_National_Capacity!$G138+Input!C$149*Input_National_Capacity!$H138</f>
        <v>1098.500425646808</v>
      </c>
      <c r="F138" s="52"/>
    </row>
    <row r="139" spans="1:6" ht="15" customHeight="1" x14ac:dyDescent="0.45">
      <c r="A139" s="36" t="str">
        <f>Input_National_Capacity!A139</f>
        <v>C2X.01</v>
      </c>
      <c r="B139" s="4" t="str">
        <f>Input_National_Capacity!B139</f>
        <v>Salida Nacional / National exit</v>
      </c>
      <c r="C139" s="53">
        <f>Input!C$144*Input_National_Capacity!$C139+Input!C$145*Input_National_Capacity!$D139+Input!C$146*Input_National_Capacity!$E139+Input!C$147*Input_National_Capacity!$F139+Input!C$148*Input_National_Capacity!$G139+Input!C$149*Input_National_Capacity!$H139</f>
        <v>495.46991837396979</v>
      </c>
      <c r="F139" s="52"/>
    </row>
    <row r="140" spans="1:6" ht="15" customHeight="1" x14ac:dyDescent="0.45">
      <c r="A140" s="36" t="str">
        <f>Input_National_Capacity!A140</f>
        <v>CC.BE</v>
      </c>
      <c r="B140" s="4" t="str">
        <f>Input_National_Capacity!B140</f>
        <v>Salida Nacional / National exit</v>
      </c>
      <c r="C140" s="53">
        <f>Input!C$144*Input_National_Capacity!$C140+Input!C$145*Input_National_Capacity!$D140+Input!C$146*Input_National_Capacity!$E140+Input!C$147*Input_National_Capacity!$F140+Input!C$148*Input_National_Capacity!$G140+Input!C$149*Input_National_Capacity!$H140</f>
        <v>30640.169447649841</v>
      </c>
      <c r="F140" s="52"/>
    </row>
    <row r="141" spans="1:6" ht="15" customHeight="1" x14ac:dyDescent="0.45">
      <c r="A141" s="36" t="str">
        <f>Input_National_Capacity!A141</f>
        <v>CC.CT.E</v>
      </c>
      <c r="B141" s="4" t="str">
        <f>Input_National_Capacity!B141</f>
        <v>Salida Nacional / National exit</v>
      </c>
      <c r="C141" s="53">
        <f>Input!C$144*Input_National_Capacity!$C141+Input!C$145*Input_National_Capacity!$D141+Input!C$146*Input_National_Capacity!$E141+Input!C$147*Input_National_Capacity!$F141+Input!C$148*Input_National_Capacity!$G141+Input!C$149*Input_National_Capacity!$H141</f>
        <v>23682.27665888605</v>
      </c>
      <c r="F141" s="52"/>
    </row>
    <row r="142" spans="1:6" ht="15" customHeight="1" x14ac:dyDescent="0.45">
      <c r="A142" s="36" t="str">
        <f>Input_National_Capacity!A142</f>
        <v>CC.CT.E</v>
      </c>
      <c r="B142" s="4" t="str">
        <f>Input_National_Capacity!B142</f>
        <v>Salida Nacional / National exit</v>
      </c>
      <c r="C142" s="53">
        <f>Input!C$144*Input_National_Capacity!$C142+Input!C$145*Input_National_Capacity!$D142+Input!C$146*Input_National_Capacity!$E142+Input!C$147*Input_National_Capacity!$F142+Input!C$148*Input_National_Capacity!$G142+Input!C$149*Input_National_Capacity!$H142</f>
        <v>10315.55871778931</v>
      </c>
      <c r="F142" s="52"/>
    </row>
    <row r="143" spans="1:6" ht="15" customHeight="1" x14ac:dyDescent="0.45">
      <c r="A143" s="36" t="str">
        <f>Input_National_Capacity!A143</f>
        <v>CC.PV.BBE</v>
      </c>
      <c r="B143" s="4" t="str">
        <f>Input_National_Capacity!B143</f>
        <v>Salida Nacional / National exit</v>
      </c>
      <c r="C143" s="53">
        <f>Input!C$144*Input_National_Capacity!$C143+Input!C$145*Input_National_Capacity!$D143+Input!C$146*Input_National_Capacity!$E143+Input!C$147*Input_National_Capacity!$F143+Input!C$148*Input_National_Capacity!$G143+Input!C$149*Input_National_Capacity!$H143</f>
        <v>9204.6917215637368</v>
      </c>
      <c r="F143" s="52"/>
    </row>
    <row r="144" spans="1:6" ht="15" customHeight="1" x14ac:dyDescent="0.45">
      <c r="A144" s="36" t="str">
        <f>Input_National_Capacity!A144</f>
        <v>CC.SG.UF</v>
      </c>
      <c r="B144" s="4" t="str">
        <f>Input_National_Capacity!B144</f>
        <v>Salida Nacional / National exit</v>
      </c>
      <c r="C144" s="53">
        <f>Input!C$144*Input_National_Capacity!$C144+Input!C$145*Input_National_Capacity!$D144+Input!C$146*Input_National_Capacity!$E144+Input!C$147*Input_National_Capacity!$F144+Input!C$148*Input_National_Capacity!$G144+Input!C$149*Input_National_Capacity!$H144</f>
        <v>16685.960928977031</v>
      </c>
      <c r="F144" s="52"/>
    </row>
    <row r="145" spans="1:6" ht="15" customHeight="1" x14ac:dyDescent="0.45">
      <c r="A145" s="36" t="str">
        <f>Input_National_Capacity!A145</f>
        <v>CC.SON.E</v>
      </c>
      <c r="B145" s="4" t="str">
        <f>Input_National_Capacity!B145</f>
        <v>Salida Nacional / National exit</v>
      </c>
      <c r="C145" s="53">
        <f>Input!C$144*Input_National_Capacity!$C145+Input!C$145*Input_National_Capacity!$D145+Input!C$146*Input_National_Capacity!$E145+Input!C$147*Input_National_Capacity!$F145+Input!C$148*Input_National_Capacity!$G145+Input!C$149*Input_National_Capacity!$H145</f>
        <v>22002.43483192494</v>
      </c>
      <c r="F145" s="52"/>
    </row>
    <row r="146" spans="1:6" ht="15" customHeight="1" x14ac:dyDescent="0.45">
      <c r="A146" s="36" t="str">
        <f>Input_National_Capacity!A146</f>
        <v>D01A</v>
      </c>
      <c r="B146" s="4" t="str">
        <f>Input_National_Capacity!B146</f>
        <v>Salida Nacional / National exit</v>
      </c>
      <c r="C146" s="53">
        <f>Input!C$144*Input_National_Capacity!$C146+Input!C$145*Input_National_Capacity!$D146+Input!C$146*Input_National_Capacity!$E146+Input!C$147*Input_National_Capacity!$F146+Input!C$148*Input_National_Capacity!$G146+Input!C$149*Input_National_Capacity!$H146</f>
        <v>13.087135585363955</v>
      </c>
      <c r="F146" s="52"/>
    </row>
    <row r="147" spans="1:6" ht="15" customHeight="1" x14ac:dyDescent="0.45">
      <c r="A147" s="36" t="str">
        <f>Input_National_Capacity!A147</f>
        <v>D03A</v>
      </c>
      <c r="B147" s="4" t="str">
        <f>Input_National_Capacity!B147</f>
        <v>Salida Nacional / National exit</v>
      </c>
      <c r="C147" s="53">
        <f>Input!C$144*Input_National_Capacity!$C147+Input!C$145*Input_National_Capacity!$D147+Input!C$146*Input_National_Capacity!$E147+Input!C$147*Input_National_Capacity!$F147+Input!C$148*Input_National_Capacity!$G147+Input!C$149*Input_National_Capacity!$H147</f>
        <v>959.04160600251237</v>
      </c>
      <c r="F147" s="52"/>
    </row>
    <row r="148" spans="1:6" ht="15" customHeight="1" x14ac:dyDescent="0.45">
      <c r="A148" s="36" t="str">
        <f>Input_National_Capacity!A148</f>
        <v>D04</v>
      </c>
      <c r="B148" s="4" t="str">
        <f>Input_National_Capacity!B148</f>
        <v>Salida Nacional / National exit</v>
      </c>
      <c r="C148" s="53">
        <f>Input!C$144*Input_National_Capacity!$C148+Input!C$145*Input_National_Capacity!$D148+Input!C$146*Input_National_Capacity!$E148+Input!C$147*Input_National_Capacity!$F148+Input!C$148*Input_National_Capacity!$G148+Input!C$149*Input_National_Capacity!$H148</f>
        <v>1273.4773166987056</v>
      </c>
      <c r="F148" s="52"/>
    </row>
    <row r="149" spans="1:6" ht="15" customHeight="1" x14ac:dyDescent="0.45">
      <c r="A149" s="36" t="str">
        <f>Input_National_Capacity!A149</f>
        <v>D06</v>
      </c>
      <c r="B149" s="4" t="str">
        <f>Input_National_Capacity!B149</f>
        <v>Salida Nacional / National exit</v>
      </c>
      <c r="C149" s="53">
        <f>Input!C$144*Input_National_Capacity!$C149+Input!C$145*Input_National_Capacity!$D149+Input!C$146*Input_National_Capacity!$E149+Input!C$147*Input_National_Capacity!$F149+Input!C$148*Input_National_Capacity!$G149+Input!C$149*Input_National_Capacity!$H149</f>
        <v>475.40954561811833</v>
      </c>
      <c r="F149" s="52"/>
    </row>
    <row r="150" spans="1:6" ht="15" customHeight="1" x14ac:dyDescent="0.45">
      <c r="A150" s="36" t="str">
        <f>Input_National_Capacity!A150</f>
        <v>D06A</v>
      </c>
      <c r="B150" s="4" t="str">
        <f>Input_National_Capacity!B150</f>
        <v>Salida Nacional / National exit</v>
      </c>
      <c r="C150" s="53">
        <f>Input!C$144*Input_National_Capacity!$C150+Input!C$145*Input_National_Capacity!$D150+Input!C$146*Input_National_Capacity!$E150+Input!C$147*Input_National_Capacity!$F150+Input!C$148*Input_National_Capacity!$G150+Input!C$149*Input_National_Capacity!$H150</f>
        <v>159.26985992398113</v>
      </c>
      <c r="F150" s="52"/>
    </row>
    <row r="151" spans="1:6" ht="15" customHeight="1" x14ac:dyDescent="0.45">
      <c r="A151" s="36" t="str">
        <f>Input_National_Capacity!A151</f>
        <v>D07</v>
      </c>
      <c r="B151" s="4" t="str">
        <f>Input_National_Capacity!B151</f>
        <v>Salida Nacional / National exit</v>
      </c>
      <c r="C151" s="53">
        <f>Input!C$144*Input_National_Capacity!$C151+Input!C$145*Input_National_Capacity!$D151+Input!C$146*Input_National_Capacity!$E151+Input!C$147*Input_National_Capacity!$F151+Input!C$148*Input_National_Capacity!$G151+Input!C$149*Input_National_Capacity!$H151</f>
        <v>13011.16518258846</v>
      </c>
      <c r="F151" s="52"/>
    </row>
    <row r="152" spans="1:6" ht="15" customHeight="1" x14ac:dyDescent="0.45">
      <c r="A152" s="36" t="str">
        <f>Input_National_Capacity!A152</f>
        <v>D07</v>
      </c>
      <c r="B152" s="4" t="str">
        <f>Input_National_Capacity!B152</f>
        <v>Salida Nacional / National exit</v>
      </c>
      <c r="C152" s="53">
        <f>Input!C$144*Input_National_Capacity!$C152+Input!C$145*Input_National_Capacity!$D152+Input!C$146*Input_National_Capacity!$E152+Input!C$147*Input_National_Capacity!$F152+Input!C$148*Input_National_Capacity!$G152+Input!C$149*Input_National_Capacity!$H152</f>
        <v>1097.6522043056812</v>
      </c>
      <c r="F152" s="52"/>
    </row>
    <row r="153" spans="1:6" ht="15" customHeight="1" x14ac:dyDescent="0.45">
      <c r="A153" s="36" t="str">
        <f>Input_National_Capacity!A153</f>
        <v>D07A</v>
      </c>
      <c r="B153" s="4" t="str">
        <f>Input_National_Capacity!B153</f>
        <v>Salida Nacional / National exit</v>
      </c>
      <c r="C153" s="53">
        <f>Input!C$144*Input_National_Capacity!$C153+Input!C$145*Input_National_Capacity!$D153+Input!C$146*Input_National_Capacity!$E153+Input!C$147*Input_National_Capacity!$F153+Input!C$148*Input_National_Capacity!$G153+Input!C$149*Input_National_Capacity!$H153</f>
        <v>64.066845459554713</v>
      </c>
      <c r="F153" s="52"/>
    </row>
    <row r="154" spans="1:6" ht="15" customHeight="1" x14ac:dyDescent="0.45">
      <c r="A154" s="36" t="str">
        <f>Input_National_Capacity!A154</f>
        <v>D08A</v>
      </c>
      <c r="B154" s="4" t="str">
        <f>Input_National_Capacity!B154</f>
        <v>Salida Nacional / National exit</v>
      </c>
      <c r="C154" s="53">
        <f>Input!C$144*Input_National_Capacity!$C154+Input!C$145*Input_National_Capacity!$D154+Input!C$146*Input_National_Capacity!$E154+Input!C$147*Input_National_Capacity!$F154+Input!C$148*Input_National_Capacity!$G154+Input!C$149*Input_National_Capacity!$H154</f>
        <v>41.50721040418469</v>
      </c>
      <c r="F154" s="52"/>
    </row>
    <row r="155" spans="1:6" ht="15" customHeight="1" x14ac:dyDescent="0.45">
      <c r="A155" s="36" t="str">
        <f>Input_National_Capacity!A155</f>
        <v>D10A</v>
      </c>
      <c r="B155" s="4" t="str">
        <f>Input_National_Capacity!B155</f>
        <v>Salida Nacional / National exit</v>
      </c>
      <c r="C155" s="53">
        <f>Input!C$144*Input_National_Capacity!$C155+Input!C$145*Input_National_Capacity!$D155+Input!C$146*Input_National_Capacity!$E155+Input!C$147*Input_National_Capacity!$F155+Input!C$148*Input_National_Capacity!$G155+Input!C$149*Input_National_Capacity!$H155</f>
        <v>95.267905261027238</v>
      </c>
      <c r="F155" s="52"/>
    </row>
    <row r="156" spans="1:6" ht="15" customHeight="1" x14ac:dyDescent="0.45">
      <c r="A156" s="36" t="str">
        <f>Input_National_Capacity!A156</f>
        <v>D12A</v>
      </c>
      <c r="B156" s="4" t="str">
        <f>Input_National_Capacity!B156</f>
        <v>Salida Nacional / National exit</v>
      </c>
      <c r="C156" s="53">
        <f>Input!C$144*Input_National_Capacity!$C156+Input!C$145*Input_National_Capacity!$D156+Input!C$146*Input_National_Capacity!$E156+Input!C$147*Input_National_Capacity!$F156+Input!C$148*Input_National_Capacity!$G156+Input!C$149*Input_National_Capacity!$H156</f>
        <v>119.06154885728648</v>
      </c>
      <c r="F156" s="52"/>
    </row>
    <row r="157" spans="1:6" ht="15" customHeight="1" x14ac:dyDescent="0.45">
      <c r="A157" s="36" t="str">
        <f>Input_National_Capacity!A157</f>
        <v>D13</v>
      </c>
      <c r="B157" s="4" t="str">
        <f>Input_National_Capacity!B157</f>
        <v>Salida Nacional / National exit</v>
      </c>
      <c r="C157" s="53">
        <f>Input!C$144*Input_National_Capacity!$C157+Input!C$145*Input_National_Capacity!$D157+Input!C$146*Input_National_Capacity!$E157+Input!C$147*Input_National_Capacity!$F157+Input!C$148*Input_National_Capacity!$G157+Input!C$149*Input_National_Capacity!$H157</f>
        <v>175.73227295884979</v>
      </c>
      <c r="F157" s="52"/>
    </row>
    <row r="158" spans="1:6" ht="15" customHeight="1" x14ac:dyDescent="0.45">
      <c r="A158" s="36" t="str">
        <f>Input_National_Capacity!A158</f>
        <v>D13A</v>
      </c>
      <c r="B158" s="4" t="str">
        <f>Input_National_Capacity!B158</f>
        <v>Salida Nacional / National exit</v>
      </c>
      <c r="C158" s="53">
        <f>Input!C$144*Input_National_Capacity!$C158+Input!C$145*Input_National_Capacity!$D158+Input!C$146*Input_National_Capacity!$E158+Input!C$147*Input_National_Capacity!$F158+Input!C$148*Input_National_Capacity!$G158+Input!C$149*Input_National_Capacity!$H158</f>
        <v>144.11303892333621</v>
      </c>
      <c r="F158" s="52"/>
    </row>
    <row r="159" spans="1:6" ht="15" customHeight="1" x14ac:dyDescent="0.45">
      <c r="A159" s="36" t="str">
        <f>Input_National_Capacity!A159</f>
        <v>D14</v>
      </c>
      <c r="B159" s="4" t="str">
        <f>Input_National_Capacity!B159</f>
        <v>Salida Nacional / National exit</v>
      </c>
      <c r="C159" s="53">
        <f>Input!C$144*Input_National_Capacity!$C159+Input!C$145*Input_National_Capacity!$D159+Input!C$146*Input_National_Capacity!$E159+Input!C$147*Input_National_Capacity!$F159+Input!C$148*Input_National_Capacity!$G159+Input!C$149*Input_National_Capacity!$H159</f>
        <v>37.634771299394714</v>
      </c>
      <c r="F159" s="52"/>
    </row>
    <row r="160" spans="1:6" ht="15" customHeight="1" x14ac:dyDescent="0.45">
      <c r="A160" s="36" t="str">
        <f>Input_National_Capacity!A160</f>
        <v>D15</v>
      </c>
      <c r="B160" s="4" t="str">
        <f>Input_National_Capacity!B160</f>
        <v>Salida Nacional / National exit</v>
      </c>
      <c r="C160" s="53">
        <f>Input!C$144*Input_National_Capacity!$C160+Input!C$145*Input_National_Capacity!$D160+Input!C$146*Input_National_Capacity!$E160+Input!C$147*Input_National_Capacity!$F160+Input!C$148*Input_National_Capacity!$G160+Input!C$149*Input_National_Capacity!$H160</f>
        <v>101.49634457164807</v>
      </c>
      <c r="F160" s="52"/>
    </row>
    <row r="161" spans="1:6" ht="15" customHeight="1" x14ac:dyDescent="0.45">
      <c r="A161" s="36" t="str">
        <f>Input_National_Capacity!A161</f>
        <v>D16</v>
      </c>
      <c r="B161" s="4" t="str">
        <f>Input_National_Capacity!B161</f>
        <v>Salida Nacional / National exit</v>
      </c>
      <c r="C161" s="53">
        <f>Input!C$144*Input_National_Capacity!$C161+Input!C$145*Input_National_Capacity!$D161+Input!C$146*Input_National_Capacity!$E161+Input!C$147*Input_National_Capacity!$F161+Input!C$148*Input_National_Capacity!$G161+Input!C$149*Input_National_Capacity!$H161</f>
        <v>2050.1037436793549</v>
      </c>
      <c r="F161" s="52"/>
    </row>
    <row r="162" spans="1:6" ht="15" customHeight="1" x14ac:dyDescent="0.45">
      <c r="A162" s="36" t="str">
        <f>Input_National_Capacity!A162</f>
        <v>D16</v>
      </c>
      <c r="B162" s="4" t="str">
        <f>Input_National_Capacity!B162</f>
        <v>Salida Nacional / National exit</v>
      </c>
      <c r="C162" s="53">
        <f>Input!C$144*Input_National_Capacity!$C162+Input!C$145*Input_National_Capacity!$D162+Input!C$146*Input_National_Capacity!$E162+Input!C$147*Input_National_Capacity!$F162+Input!C$148*Input_National_Capacity!$G162+Input!C$149*Input_National_Capacity!$H162</f>
        <v>3563.8459524485843</v>
      </c>
      <c r="F162" s="52"/>
    </row>
    <row r="163" spans="1:6" ht="15" customHeight="1" x14ac:dyDescent="0.45">
      <c r="A163" s="36" t="str">
        <f>Input_National_Capacity!A163</f>
        <v>E01</v>
      </c>
      <c r="B163" s="4" t="str">
        <f>Input_National_Capacity!B163</f>
        <v>Salida Nacional / National exit</v>
      </c>
      <c r="C163" s="53">
        <f>Input!C$144*Input_National_Capacity!$C163+Input!C$145*Input_National_Capacity!$D163+Input!C$146*Input_National_Capacity!$E163+Input!C$147*Input_National_Capacity!$F163+Input!C$148*Input_National_Capacity!$G163+Input!C$149*Input_National_Capacity!$H163</f>
        <v>769.52258555774415</v>
      </c>
      <c r="F163" s="52"/>
    </row>
    <row r="164" spans="1:6" ht="15" customHeight="1" x14ac:dyDescent="0.45">
      <c r="A164" s="36" t="str">
        <f>Input_National_Capacity!A164</f>
        <v>E02</v>
      </c>
      <c r="B164" s="4" t="str">
        <f>Input_National_Capacity!B164</f>
        <v>Salida Nacional / National exit</v>
      </c>
      <c r="C164" s="53">
        <f>Input!C$144*Input_National_Capacity!$C164+Input!C$145*Input_National_Capacity!$D164+Input!C$146*Input_National_Capacity!$E164+Input!C$147*Input_National_Capacity!$F164+Input!C$148*Input_National_Capacity!$G164+Input!C$149*Input_National_Capacity!$H164</f>
        <v>3925.179089228528</v>
      </c>
      <c r="F164" s="52"/>
    </row>
    <row r="165" spans="1:6" ht="15" customHeight="1" x14ac:dyDescent="0.45">
      <c r="A165" s="36" t="str">
        <f>Input_National_Capacity!A165</f>
        <v>E15</v>
      </c>
      <c r="B165" s="4" t="str">
        <f>Input_National_Capacity!B165</f>
        <v>Salida Nacional / National exit</v>
      </c>
      <c r="C165" s="53">
        <f>Input!C$144*Input_National_Capacity!$C165+Input!C$145*Input_National_Capacity!$D165+Input!C$146*Input_National_Capacity!$E165+Input!C$147*Input_National_Capacity!$F165+Input!C$148*Input_National_Capacity!$G165+Input!C$149*Input_National_Capacity!$H165</f>
        <v>3422.6389987519665</v>
      </c>
      <c r="F165" s="52"/>
    </row>
    <row r="166" spans="1:6" ht="15" customHeight="1" x14ac:dyDescent="0.45">
      <c r="A166" s="36" t="str">
        <f>Input_National_Capacity!A166</f>
        <v>EG01</v>
      </c>
      <c r="B166" s="4" t="str">
        <f>Input_National_Capacity!B166</f>
        <v>Salida Nacional / National exit</v>
      </c>
      <c r="C166" s="53">
        <f>Input!C$144*Input_National_Capacity!$C166+Input!C$145*Input_National_Capacity!$D166+Input!C$146*Input_National_Capacity!$E166+Input!C$147*Input_National_Capacity!$F166+Input!C$148*Input_National_Capacity!$G166+Input!C$149*Input_National_Capacity!$H166</f>
        <v>6284.3703473052965</v>
      </c>
      <c r="F166" s="52"/>
    </row>
    <row r="167" spans="1:6" ht="15" customHeight="1" x14ac:dyDescent="0.45">
      <c r="A167" s="36" t="str">
        <f>Input_National_Capacity!A167</f>
        <v>F00</v>
      </c>
      <c r="B167" s="4" t="str">
        <f>Input_National_Capacity!B167</f>
        <v>Salida Nacional / National exit</v>
      </c>
      <c r="C167" s="53">
        <f>Input!C$144*Input_National_Capacity!$C167+Input!C$145*Input_National_Capacity!$D167+Input!C$146*Input_National_Capacity!$E167+Input!C$147*Input_National_Capacity!$F167+Input!C$148*Input_National_Capacity!$G167+Input!C$149*Input_National_Capacity!$H167</f>
        <v>15782.513697051767</v>
      </c>
      <c r="F167" s="52"/>
    </row>
    <row r="168" spans="1:6" ht="15" customHeight="1" x14ac:dyDescent="0.45">
      <c r="A168" s="36" t="str">
        <f>Input_National_Capacity!A168</f>
        <v>F02</v>
      </c>
      <c r="B168" s="4" t="str">
        <f>Input_National_Capacity!B168</f>
        <v>Salida Nacional / National exit</v>
      </c>
      <c r="C168" s="53">
        <f>Input!C$144*Input_National_Capacity!$C168+Input!C$145*Input_National_Capacity!$D168+Input!C$146*Input_National_Capacity!$E168+Input!C$147*Input_National_Capacity!$F168+Input!C$148*Input_National_Capacity!$G168+Input!C$149*Input_National_Capacity!$H168</f>
        <v>32321.703291633563</v>
      </c>
      <c r="F168" s="52"/>
    </row>
    <row r="169" spans="1:6" ht="15" customHeight="1" x14ac:dyDescent="0.45">
      <c r="A169" s="36" t="str">
        <f>Input_National_Capacity!A169</f>
        <v>F06.2</v>
      </c>
      <c r="B169" s="4" t="str">
        <f>Input_National_Capacity!B169</f>
        <v>Salida Nacional / National exit</v>
      </c>
      <c r="C169" s="53">
        <f>Input!C$144*Input_National_Capacity!$C169+Input!C$145*Input_National_Capacity!$D169+Input!C$146*Input_National_Capacity!$E169+Input!C$147*Input_National_Capacity!$F169+Input!C$148*Input_National_Capacity!$G169+Input!C$149*Input_National_Capacity!$H169</f>
        <v>329.27250987652337</v>
      </c>
      <c r="F169" s="52"/>
    </row>
    <row r="170" spans="1:6" ht="15" customHeight="1" x14ac:dyDescent="0.45">
      <c r="A170" s="36" t="str">
        <f>Input_National_Capacity!A170</f>
        <v>F07</v>
      </c>
      <c r="B170" s="4" t="str">
        <f>Input_National_Capacity!B170</f>
        <v>Salida Nacional / National exit</v>
      </c>
      <c r="C170" s="53">
        <f>Input!C$144*Input_National_Capacity!$C170+Input!C$145*Input_National_Capacity!$D170+Input!C$146*Input_National_Capacity!$E170+Input!C$147*Input_National_Capacity!$F170+Input!C$148*Input_National_Capacity!$G170+Input!C$149*Input_National_Capacity!$H170</f>
        <v>5573.0796192669877</v>
      </c>
      <c r="F170" s="52"/>
    </row>
    <row r="171" spans="1:6" ht="15" customHeight="1" x14ac:dyDescent="0.45">
      <c r="A171" s="36" t="str">
        <f>Input_National_Capacity!A171</f>
        <v>F07.01</v>
      </c>
      <c r="B171" s="4" t="str">
        <f>Input_National_Capacity!B171</f>
        <v>Salida Nacional / National exit</v>
      </c>
      <c r="C171" s="53">
        <f>Input!C$144*Input_National_Capacity!$C171+Input!C$145*Input_National_Capacity!$D171+Input!C$146*Input_National_Capacity!$E171+Input!C$147*Input_National_Capacity!$F171+Input!C$148*Input_National_Capacity!$G171+Input!C$149*Input_National_Capacity!$H171</f>
        <v>43.871841677494231</v>
      </c>
      <c r="F171" s="52"/>
    </row>
    <row r="172" spans="1:6" ht="15" customHeight="1" x14ac:dyDescent="0.45">
      <c r="A172" s="36" t="str">
        <f>Input_National_Capacity!A172</f>
        <v>F07.01</v>
      </c>
      <c r="B172" s="4" t="str">
        <f>Input_National_Capacity!B172</f>
        <v>Salida Nacional / National exit</v>
      </c>
      <c r="C172" s="53">
        <f>Input!C$144*Input_National_Capacity!$C172+Input!C$145*Input_National_Capacity!$D172+Input!C$146*Input_National_Capacity!$E172+Input!C$147*Input_National_Capacity!$F172+Input!C$148*Input_National_Capacity!$G172+Input!C$149*Input_National_Capacity!$H172</f>
        <v>13.379052584986418</v>
      </c>
      <c r="F172" s="52"/>
    </row>
    <row r="173" spans="1:6" ht="15" customHeight="1" x14ac:dyDescent="0.45">
      <c r="A173" s="36" t="str">
        <f>Input_National_Capacity!A173</f>
        <v>F08</v>
      </c>
      <c r="B173" s="4" t="str">
        <f>Input_National_Capacity!B173</f>
        <v>Salida Nacional / National exit</v>
      </c>
      <c r="C173" s="53">
        <f>Input!C$144*Input_National_Capacity!$C173+Input!C$145*Input_National_Capacity!$D173+Input!C$146*Input_National_Capacity!$E173+Input!C$147*Input_National_Capacity!$F173+Input!C$148*Input_National_Capacity!$G173+Input!C$149*Input_National_Capacity!$H173</f>
        <v>3171.4746549551228</v>
      </c>
      <c r="F173" s="52"/>
    </row>
    <row r="174" spans="1:6" ht="15" customHeight="1" x14ac:dyDescent="0.45">
      <c r="A174" s="36" t="str">
        <f>Input_National_Capacity!A174</f>
        <v>F09</v>
      </c>
      <c r="B174" s="4" t="str">
        <f>Input_National_Capacity!B174</f>
        <v>Salida Nacional / National exit</v>
      </c>
      <c r="C174" s="53">
        <f>Input!C$144*Input_National_Capacity!$C174+Input!C$145*Input_National_Capacity!$D174+Input!C$146*Input_National_Capacity!$E174+Input!C$147*Input_National_Capacity!$F174+Input!C$148*Input_National_Capacity!$G174+Input!C$149*Input_National_Capacity!$H174</f>
        <v>9.6771107123522366</v>
      </c>
      <c r="F174" s="52"/>
    </row>
    <row r="175" spans="1:6" ht="15" customHeight="1" x14ac:dyDescent="0.45">
      <c r="A175" s="36" t="str">
        <f>Input_National_Capacity!A175</f>
        <v>F11</v>
      </c>
      <c r="B175" s="4" t="str">
        <f>Input_National_Capacity!B175</f>
        <v>Salida Nacional / National exit</v>
      </c>
      <c r="C175" s="53">
        <f>Input!C$144*Input_National_Capacity!$C175+Input!C$145*Input_National_Capacity!$D175+Input!C$146*Input_National_Capacity!$E175+Input!C$147*Input_National_Capacity!$F175+Input!C$148*Input_National_Capacity!$G175+Input!C$149*Input_National_Capacity!$H175</f>
        <v>30.161868515516836</v>
      </c>
      <c r="F175" s="52"/>
    </row>
    <row r="176" spans="1:6" ht="15" customHeight="1" x14ac:dyDescent="0.45">
      <c r="A176" s="36" t="str">
        <f>Input_National_Capacity!A176</f>
        <v>F13</v>
      </c>
      <c r="B176" s="4" t="str">
        <f>Input_National_Capacity!B176</f>
        <v>Salida Nacional / National exit</v>
      </c>
      <c r="C176" s="53">
        <f>Input!C$144*Input_National_Capacity!$C176+Input!C$145*Input_National_Capacity!$D176+Input!C$146*Input_National_Capacity!$E176+Input!C$147*Input_National_Capacity!$F176+Input!C$148*Input_National_Capacity!$G176+Input!C$149*Input_National_Capacity!$H176</f>
        <v>1222.685872080496</v>
      </c>
      <c r="F176" s="52"/>
    </row>
    <row r="177" spans="1:6" ht="15" customHeight="1" x14ac:dyDescent="0.45">
      <c r="A177" s="36" t="str">
        <f>Input_National_Capacity!A177</f>
        <v>F14</v>
      </c>
      <c r="B177" s="4" t="str">
        <f>Input_National_Capacity!B177</f>
        <v>Salida Nacional / National exit</v>
      </c>
      <c r="C177" s="53">
        <f>Input!C$144*Input_National_Capacity!$C177+Input!C$145*Input_National_Capacity!$D177+Input!C$146*Input_National_Capacity!$E177+Input!C$147*Input_National_Capacity!$F177+Input!C$148*Input_National_Capacity!$G177+Input!C$149*Input_National_Capacity!$H177</f>
        <v>734.24251573361551</v>
      </c>
      <c r="F177" s="52"/>
    </row>
    <row r="178" spans="1:6" ht="15" customHeight="1" x14ac:dyDescent="0.45">
      <c r="A178" s="36" t="str">
        <f>Input_National_Capacity!A178</f>
        <v>F19</v>
      </c>
      <c r="B178" s="4" t="str">
        <f>Input_National_Capacity!B178</f>
        <v>Salida Nacional / National exit</v>
      </c>
      <c r="C178" s="53">
        <f>Input!C$144*Input_National_Capacity!$C178+Input!C$145*Input_National_Capacity!$D178+Input!C$146*Input_National_Capacity!$E178+Input!C$147*Input_National_Capacity!$F178+Input!C$148*Input_National_Capacity!$G178+Input!C$149*Input_National_Capacity!$H178</f>
        <v>19213.733610536419</v>
      </c>
      <c r="F178" s="52"/>
    </row>
    <row r="179" spans="1:6" ht="15" customHeight="1" x14ac:dyDescent="0.45">
      <c r="A179" s="36" t="str">
        <f>Input_National_Capacity!A179</f>
        <v>F21</v>
      </c>
      <c r="B179" s="4" t="str">
        <f>Input_National_Capacity!B179</f>
        <v>Salida Nacional / National exit</v>
      </c>
      <c r="C179" s="53">
        <f>Input!C$144*Input_National_Capacity!$C179+Input!C$145*Input_National_Capacity!$D179+Input!C$146*Input_National_Capacity!$E179+Input!C$147*Input_National_Capacity!$F179+Input!C$148*Input_National_Capacity!$G179+Input!C$149*Input_National_Capacity!$H179</f>
        <v>2296.9625535600208</v>
      </c>
      <c r="F179" s="52"/>
    </row>
    <row r="180" spans="1:6" ht="15" customHeight="1" x14ac:dyDescent="0.45">
      <c r="A180" s="36" t="str">
        <f>Input_National_Capacity!A180</f>
        <v>F23</v>
      </c>
      <c r="B180" s="4" t="str">
        <f>Input_National_Capacity!B180</f>
        <v>Salida Nacional / National exit</v>
      </c>
      <c r="C180" s="53">
        <f>Input!C$144*Input_National_Capacity!$C180+Input!C$145*Input_National_Capacity!$D180+Input!C$146*Input_National_Capacity!$E180+Input!C$147*Input_National_Capacity!$F180+Input!C$148*Input_National_Capacity!$G180+Input!C$149*Input_National_Capacity!$H180</f>
        <v>283.20742740769401</v>
      </c>
      <c r="F180" s="52"/>
    </row>
    <row r="181" spans="1:6" ht="15" customHeight="1" x14ac:dyDescent="0.45">
      <c r="A181" s="36" t="str">
        <f>Input_National_Capacity!A181</f>
        <v>F25</v>
      </c>
      <c r="B181" s="4" t="str">
        <f>Input_National_Capacity!B181</f>
        <v>Salida Nacional / National exit</v>
      </c>
      <c r="C181" s="53">
        <f>Input!C$144*Input_National_Capacity!$C181+Input!C$145*Input_National_Capacity!$D181+Input!C$146*Input_National_Capacity!$E181+Input!C$147*Input_National_Capacity!$F181+Input!C$148*Input_National_Capacity!$G181+Input!C$149*Input_National_Capacity!$H181</f>
        <v>2544.5202894106746</v>
      </c>
      <c r="F181" s="52"/>
    </row>
    <row r="182" spans="1:6" ht="15" customHeight="1" x14ac:dyDescent="0.45">
      <c r="A182" s="36" t="str">
        <f>Input_National_Capacity!A182</f>
        <v>F25</v>
      </c>
      <c r="B182" s="4" t="str">
        <f>Input_National_Capacity!B182</f>
        <v>Salida Nacional / National exit</v>
      </c>
      <c r="C182" s="53">
        <f>Input!C$144*Input_National_Capacity!$C182+Input!C$145*Input_National_Capacity!$D182+Input!C$146*Input_National_Capacity!$E182+Input!C$147*Input_National_Capacity!$F182+Input!C$148*Input_National_Capacity!$G182+Input!C$149*Input_National_Capacity!$H182</f>
        <v>24266.120023294417</v>
      </c>
      <c r="F182" s="52"/>
    </row>
    <row r="183" spans="1:6" ht="15" customHeight="1" x14ac:dyDescent="0.45">
      <c r="A183" s="36" t="str">
        <f>Input_National_Capacity!A183</f>
        <v>F26.02</v>
      </c>
      <c r="B183" s="4" t="str">
        <f>Input_National_Capacity!B183</f>
        <v>Salida Nacional / National exit</v>
      </c>
      <c r="C183" s="53">
        <f>Input!C$144*Input_National_Capacity!$C183+Input!C$145*Input_National_Capacity!$D183+Input!C$146*Input_National_Capacity!$E183+Input!C$147*Input_National_Capacity!$F183+Input!C$148*Input_National_Capacity!$G183+Input!C$149*Input_National_Capacity!$H183</f>
        <v>926.53639915562167</v>
      </c>
      <c r="F183" s="52"/>
    </row>
    <row r="184" spans="1:6" ht="15" customHeight="1" x14ac:dyDescent="0.45">
      <c r="A184" s="36" t="str">
        <f>Input_National_Capacity!A184</f>
        <v>F26A</v>
      </c>
      <c r="B184" s="4" t="str">
        <f>Input_National_Capacity!B184</f>
        <v>Salida Nacional / National exit</v>
      </c>
      <c r="C184" s="53">
        <f>Input!C$144*Input_National_Capacity!$C184+Input!C$145*Input_National_Capacity!$D184+Input!C$146*Input_National_Capacity!$E184+Input!C$147*Input_National_Capacity!$F184+Input!C$148*Input_National_Capacity!$G184+Input!C$149*Input_National_Capacity!$H184</f>
        <v>1951.815463847468</v>
      </c>
      <c r="F184" s="52"/>
    </row>
    <row r="185" spans="1:6" ht="15" customHeight="1" x14ac:dyDescent="0.45">
      <c r="A185" s="36" t="str">
        <f>Input_National_Capacity!A185</f>
        <v>F27</v>
      </c>
      <c r="B185" s="4" t="str">
        <f>Input_National_Capacity!B185</f>
        <v>Salida Nacional / National exit</v>
      </c>
      <c r="C185" s="53">
        <f>Input!C$144*Input_National_Capacity!$C185+Input!C$145*Input_National_Capacity!$D185+Input!C$146*Input_National_Capacity!$E185+Input!C$147*Input_National_Capacity!$F185+Input!C$148*Input_National_Capacity!$G185+Input!C$149*Input_National_Capacity!$H185</f>
        <v>1365.7493347393097</v>
      </c>
      <c r="F185" s="52"/>
    </row>
    <row r="186" spans="1:6" ht="15" customHeight="1" x14ac:dyDescent="0.45">
      <c r="A186" s="36" t="str">
        <f>Input_National_Capacity!A186</f>
        <v>F28</v>
      </c>
      <c r="B186" s="4" t="str">
        <f>Input_National_Capacity!B186</f>
        <v>Salida Nacional / National exit</v>
      </c>
      <c r="C186" s="53">
        <f>Input!C$144*Input_National_Capacity!$C186+Input!C$145*Input_National_Capacity!$D186+Input!C$146*Input_National_Capacity!$E186+Input!C$147*Input_National_Capacity!$F186+Input!C$148*Input_National_Capacity!$G186+Input!C$149*Input_National_Capacity!$H186</f>
        <v>13708.978954938373</v>
      </c>
      <c r="F186" s="52"/>
    </row>
    <row r="187" spans="1:6" ht="15" customHeight="1" x14ac:dyDescent="0.45">
      <c r="A187" s="36" t="str">
        <f>Input_National_Capacity!A187</f>
        <v>G03</v>
      </c>
      <c r="B187" s="4" t="str">
        <f>Input_National_Capacity!B187</f>
        <v>Salida Nacional / National exit</v>
      </c>
      <c r="C187" s="53">
        <f>Input!C$144*Input_National_Capacity!$C187+Input!C$145*Input_National_Capacity!$D187+Input!C$146*Input_National_Capacity!$E187+Input!C$147*Input_National_Capacity!$F187+Input!C$148*Input_National_Capacity!$G187+Input!C$149*Input_National_Capacity!$H187</f>
        <v>5489.4777817183276</v>
      </c>
      <c r="F187" s="52"/>
    </row>
    <row r="188" spans="1:6" ht="15" customHeight="1" x14ac:dyDescent="0.45">
      <c r="A188" s="36" t="str">
        <f>Input_National_Capacity!A188</f>
        <v>G04</v>
      </c>
      <c r="B188" s="4" t="str">
        <f>Input_National_Capacity!B188</f>
        <v>Salida Nacional / National exit</v>
      </c>
      <c r="C188" s="53">
        <f>Input!C$144*Input_National_Capacity!$C188+Input!C$145*Input_National_Capacity!$D188+Input!C$146*Input_National_Capacity!$E188+Input!C$147*Input_National_Capacity!$F188+Input!C$148*Input_National_Capacity!$G188+Input!C$149*Input_National_Capacity!$H188</f>
        <v>688.49026840999034</v>
      </c>
      <c r="F188" s="52"/>
    </row>
    <row r="189" spans="1:6" ht="15" customHeight="1" x14ac:dyDescent="0.45">
      <c r="A189" s="36" t="str">
        <f>Input_National_Capacity!A189</f>
        <v>G07</v>
      </c>
      <c r="B189" s="4" t="str">
        <f>Input_National_Capacity!B189</f>
        <v>Salida Nacional / National exit</v>
      </c>
      <c r="C189" s="53">
        <f>Input!C$144*Input_National_Capacity!$C189+Input!C$145*Input_National_Capacity!$D189+Input!C$146*Input_National_Capacity!$E189+Input!C$147*Input_National_Capacity!$F189+Input!C$148*Input_National_Capacity!$G189+Input!C$149*Input_National_Capacity!$H189</f>
        <v>6827.2599398512484</v>
      </c>
      <c r="F189" s="52"/>
    </row>
    <row r="190" spans="1:6" ht="15" customHeight="1" x14ac:dyDescent="0.45">
      <c r="A190" s="36" t="str">
        <f>Input_National_Capacity!A190</f>
        <v>H1</v>
      </c>
      <c r="B190" s="4" t="str">
        <f>Input_National_Capacity!B190</f>
        <v>Salida Nacional / National exit</v>
      </c>
      <c r="C190" s="53">
        <f>Input!C$144*Input_National_Capacity!$C190+Input!C$145*Input_National_Capacity!$D190+Input!C$146*Input_National_Capacity!$E190+Input!C$147*Input_National_Capacity!$F190+Input!C$148*Input_National_Capacity!$G190+Input!C$149*Input_National_Capacity!$H190</f>
        <v>726.17949112478402</v>
      </c>
      <c r="F190" s="52"/>
    </row>
    <row r="191" spans="1:6" ht="15" customHeight="1" x14ac:dyDescent="0.45">
      <c r="A191" s="36" t="str">
        <f>Input_National_Capacity!A191</f>
        <v>H72.1</v>
      </c>
      <c r="B191" s="4" t="str">
        <f>Input_National_Capacity!B191</f>
        <v>Salida Nacional / National exit</v>
      </c>
      <c r="C191" s="53">
        <f>Input!C$144*Input_National_Capacity!$C191+Input!C$145*Input_National_Capacity!$D191+Input!C$146*Input_National_Capacity!$E191+Input!C$147*Input_National_Capacity!$F191+Input!C$148*Input_National_Capacity!$G191+Input!C$149*Input_National_Capacity!$H191</f>
        <v>1972.2414972500117</v>
      </c>
      <c r="F191" s="52"/>
    </row>
    <row r="192" spans="1:6" ht="15" customHeight="1" x14ac:dyDescent="0.45">
      <c r="A192" s="36" t="str">
        <f>Input_National_Capacity!A192</f>
        <v>H72.1</v>
      </c>
      <c r="B192" s="4" t="str">
        <f>Input_National_Capacity!B192</f>
        <v>Salida Nacional / National exit</v>
      </c>
      <c r="C192" s="53">
        <f>Input!C$144*Input_National_Capacity!$C192+Input!C$145*Input_National_Capacity!$D192+Input!C$146*Input_National_Capacity!$E192+Input!C$147*Input_National_Capacity!$F192+Input!C$148*Input_National_Capacity!$G192+Input!C$149*Input_National_Capacity!$H192</f>
        <v>2817.9260412720823</v>
      </c>
      <c r="F192" s="52"/>
    </row>
    <row r="193" spans="1:6" ht="15" customHeight="1" x14ac:dyDescent="0.45">
      <c r="A193" s="36" t="str">
        <f>Input_National_Capacity!A193</f>
        <v>I003</v>
      </c>
      <c r="B193" s="4" t="str">
        <f>Input_National_Capacity!B193</f>
        <v>Salida Nacional / National exit</v>
      </c>
      <c r="C193" s="53">
        <f>Input!C$144*Input_National_Capacity!$C193+Input!C$145*Input_National_Capacity!$D193+Input!C$146*Input_National_Capacity!$E193+Input!C$147*Input_National_Capacity!$F193+Input!C$148*Input_National_Capacity!$G193+Input!C$149*Input_National_Capacity!$H193</f>
        <v>27.63595550672165</v>
      </c>
      <c r="F193" s="52"/>
    </row>
    <row r="194" spans="1:6" ht="15" customHeight="1" x14ac:dyDescent="0.45">
      <c r="A194" s="36" t="str">
        <f>Input_National_Capacity!A194</f>
        <v>I005</v>
      </c>
      <c r="B194" s="4" t="str">
        <f>Input_National_Capacity!B194</f>
        <v>Salida Nacional / National exit</v>
      </c>
      <c r="C194" s="53">
        <f>Input!C$144*Input_National_Capacity!$C194+Input!C$145*Input_National_Capacity!$D194+Input!C$146*Input_National_Capacity!$E194+Input!C$147*Input_National_Capacity!$F194+Input!C$148*Input_National_Capacity!$G194+Input!C$149*Input_National_Capacity!$H194</f>
        <v>47.756822099505321</v>
      </c>
      <c r="F194" s="52"/>
    </row>
    <row r="195" spans="1:6" ht="15" customHeight="1" x14ac:dyDescent="0.45">
      <c r="A195" s="36" t="str">
        <f>Input_National_Capacity!A195</f>
        <v>I006</v>
      </c>
      <c r="B195" s="4" t="str">
        <f>Input_National_Capacity!B195</f>
        <v>Salida Nacional / National exit</v>
      </c>
      <c r="C195" s="53">
        <f>Input!C$144*Input_National_Capacity!$C195+Input!C$145*Input_National_Capacity!$D195+Input!C$146*Input_National_Capacity!$E195+Input!C$147*Input_National_Capacity!$F195+Input!C$148*Input_National_Capacity!$G195+Input!C$149*Input_National_Capacity!$H195</f>
        <v>814.4936429686378</v>
      </c>
      <c r="F195" s="52"/>
    </row>
    <row r="196" spans="1:6" ht="15" customHeight="1" x14ac:dyDescent="0.45">
      <c r="A196" s="36" t="str">
        <f>Input_National_Capacity!A196</f>
        <v>I007</v>
      </c>
      <c r="B196" s="4" t="str">
        <f>Input_National_Capacity!B196</f>
        <v>Salida Nacional / National exit</v>
      </c>
      <c r="C196" s="53">
        <f>Input!C$144*Input_National_Capacity!$C196+Input!C$145*Input_National_Capacity!$D196+Input!C$146*Input_National_Capacity!$E196+Input!C$147*Input_National_Capacity!$F196+Input!C$148*Input_National_Capacity!$G196+Input!C$149*Input_National_Capacity!$H196</f>
        <v>22.531720687388063</v>
      </c>
      <c r="F196" s="52"/>
    </row>
    <row r="197" spans="1:6" ht="15" customHeight="1" x14ac:dyDescent="0.45">
      <c r="A197" s="36" t="str">
        <f>Input_National_Capacity!A197</f>
        <v>I008X</v>
      </c>
      <c r="B197" s="4" t="str">
        <f>Input_National_Capacity!B197</f>
        <v>Salida Nacional / National exit</v>
      </c>
      <c r="C197" s="53">
        <f>Input!C$144*Input_National_Capacity!$C197+Input!C$145*Input_National_Capacity!$D197+Input!C$146*Input_National_Capacity!$E197+Input!C$147*Input_National_Capacity!$F197+Input!C$148*Input_National_Capacity!$G197+Input!C$149*Input_National_Capacity!$H197</f>
        <v>7292.1648711245607</v>
      </c>
      <c r="F197" s="52"/>
    </row>
    <row r="198" spans="1:6" ht="15" customHeight="1" x14ac:dyDescent="0.45">
      <c r="A198" s="36" t="str">
        <f>Input_National_Capacity!A198</f>
        <v>I012</v>
      </c>
      <c r="B198" s="4" t="str">
        <f>Input_National_Capacity!B198</f>
        <v>Salida Nacional / National exit</v>
      </c>
      <c r="C198" s="53">
        <f>Input!C$144*Input_National_Capacity!$C198+Input!C$145*Input_National_Capacity!$D198+Input!C$146*Input_National_Capacity!$E198+Input!C$147*Input_National_Capacity!$F198+Input!C$148*Input_National_Capacity!$G198+Input!C$149*Input_National_Capacity!$H198</f>
        <v>3289.004203279505</v>
      </c>
      <c r="F198" s="52"/>
    </row>
    <row r="199" spans="1:6" ht="15" customHeight="1" x14ac:dyDescent="0.45">
      <c r="A199" s="36" t="str">
        <f>Input_National_Capacity!A199</f>
        <v>I014</v>
      </c>
      <c r="B199" s="4" t="str">
        <f>Input_National_Capacity!B199</f>
        <v>Salida Nacional / National exit</v>
      </c>
      <c r="C199" s="53">
        <f>Input!C$144*Input_National_Capacity!$C199+Input!C$145*Input_National_Capacity!$D199+Input!C$146*Input_National_Capacity!$E199+Input!C$147*Input_National_Capacity!$F199+Input!C$148*Input_National_Capacity!$G199+Input!C$149*Input_National_Capacity!$H199</f>
        <v>1590.1431575189067</v>
      </c>
      <c r="F199" s="52"/>
    </row>
    <row r="200" spans="1:6" ht="15" customHeight="1" x14ac:dyDescent="0.45">
      <c r="A200" s="36" t="str">
        <f>Input_National_Capacity!A200</f>
        <v>I015ERM</v>
      </c>
      <c r="B200" s="4" t="str">
        <f>Input_National_Capacity!B200</f>
        <v>Salida Nacional / National exit</v>
      </c>
      <c r="C200" s="53">
        <f>Input!C$144*Input_National_Capacity!$C200+Input!C$145*Input_National_Capacity!$D200+Input!C$146*Input_National_Capacity!$E200+Input!C$147*Input_National_Capacity!$F200+Input!C$148*Input_National_Capacity!$G200+Input!C$149*Input_National_Capacity!$H200</f>
        <v>102.25253358471625</v>
      </c>
      <c r="F200" s="52"/>
    </row>
    <row r="201" spans="1:6" ht="15" customHeight="1" x14ac:dyDescent="0.45">
      <c r="A201" s="36" t="str">
        <f>Input_National_Capacity!A201</f>
        <v>I016</v>
      </c>
      <c r="B201" s="4" t="str">
        <f>Input_National_Capacity!B201</f>
        <v>Salida Nacional / National exit</v>
      </c>
      <c r="C201" s="53">
        <f>Input!C$144*Input_National_Capacity!$C201+Input!C$145*Input_National_Capacity!$D201+Input!C$146*Input_National_Capacity!$E201+Input!C$147*Input_National_Capacity!$F201+Input!C$148*Input_National_Capacity!$G201+Input!C$149*Input_National_Capacity!$H201</f>
        <v>6399.6428192948479</v>
      </c>
      <c r="F201" s="52"/>
    </row>
    <row r="202" spans="1:6" ht="15" customHeight="1" x14ac:dyDescent="0.45">
      <c r="A202" s="36" t="str">
        <f>Input_National_Capacity!A202</f>
        <v>I016</v>
      </c>
      <c r="B202" s="4" t="str">
        <f>Input_National_Capacity!B202</f>
        <v>Salida Nacional / National exit</v>
      </c>
      <c r="C202" s="53">
        <f>Input!C$144*Input_National_Capacity!$C202+Input!C$145*Input_National_Capacity!$D202+Input!C$146*Input_National_Capacity!$E202+Input!C$147*Input_National_Capacity!$F202+Input!C$148*Input_National_Capacity!$G202+Input!C$149*Input_National_Capacity!$H202</f>
        <v>2224.0894168114655</v>
      </c>
      <c r="F202" s="52"/>
    </row>
    <row r="203" spans="1:6" ht="15" customHeight="1" x14ac:dyDescent="0.45">
      <c r="A203" s="36" t="str">
        <f>Input_National_Capacity!A203</f>
        <v>I019</v>
      </c>
      <c r="B203" s="4" t="str">
        <f>Input_National_Capacity!B203</f>
        <v>Salida Nacional / National exit</v>
      </c>
      <c r="C203" s="53">
        <f>Input!C$144*Input_National_Capacity!$C203+Input!C$145*Input_National_Capacity!$D203+Input!C$146*Input_National_Capacity!$E203+Input!C$147*Input_National_Capacity!$F203+Input!C$148*Input_National_Capacity!$G203+Input!C$149*Input_National_Capacity!$H203</f>
        <v>1289.3157796527021</v>
      </c>
      <c r="F203" s="52"/>
    </row>
    <row r="204" spans="1:6" ht="15" customHeight="1" x14ac:dyDescent="0.45">
      <c r="A204" s="36" t="str">
        <f>Input_National_Capacity!A204</f>
        <v>I020</v>
      </c>
      <c r="B204" s="4" t="str">
        <f>Input_National_Capacity!B204</f>
        <v>Salida Nacional / National exit</v>
      </c>
      <c r="C204" s="53">
        <f>Input!C$144*Input_National_Capacity!$C204+Input!C$145*Input_National_Capacity!$D204+Input!C$146*Input_National_Capacity!$E204+Input!C$147*Input_National_Capacity!$F204+Input!C$148*Input_National_Capacity!$G204+Input!C$149*Input_National_Capacity!$H204</f>
        <v>1111.6213628035202</v>
      </c>
      <c r="F204" s="52"/>
    </row>
    <row r="205" spans="1:6" ht="15" customHeight="1" x14ac:dyDescent="0.45">
      <c r="A205" s="36" t="str">
        <f>Input_National_Capacity!A205</f>
        <v>I020A</v>
      </c>
      <c r="B205" s="4" t="str">
        <f>Input_National_Capacity!B205</f>
        <v>Salida Nacional / National exit</v>
      </c>
      <c r="C205" s="53">
        <f>Input!C$144*Input_National_Capacity!$C205+Input!C$145*Input_National_Capacity!$D205+Input!C$146*Input_National_Capacity!$E205+Input!C$147*Input_National_Capacity!$F205+Input!C$148*Input_National_Capacity!$G205+Input!C$149*Input_National_Capacity!$H205</f>
        <v>533.12908877875782</v>
      </c>
      <c r="F205" s="52"/>
    </row>
    <row r="206" spans="1:6" ht="15" customHeight="1" x14ac:dyDescent="0.45">
      <c r="A206" s="36" t="str">
        <f>Input_National_Capacity!A206</f>
        <v>I022</v>
      </c>
      <c r="B206" s="4" t="str">
        <f>Input_National_Capacity!B206</f>
        <v>Salida Nacional / National exit</v>
      </c>
      <c r="C206" s="53">
        <f>Input!C$144*Input_National_Capacity!$C206+Input!C$145*Input_National_Capacity!$D206+Input!C$146*Input_National_Capacity!$E206+Input!C$147*Input_National_Capacity!$F206+Input!C$148*Input_National_Capacity!$G206+Input!C$149*Input_National_Capacity!$H206</f>
        <v>3184.9482081848128</v>
      </c>
      <c r="F206" s="52"/>
    </row>
    <row r="207" spans="1:6" ht="15" customHeight="1" x14ac:dyDescent="0.45">
      <c r="A207" s="36" t="str">
        <f>Input_National_Capacity!A207</f>
        <v>I023</v>
      </c>
      <c r="B207" s="4" t="str">
        <f>Input_National_Capacity!B207</f>
        <v>Salida Nacional / National exit</v>
      </c>
      <c r="C207" s="53">
        <f>Input!C$144*Input_National_Capacity!$C207+Input!C$145*Input_National_Capacity!$D207+Input!C$146*Input_National_Capacity!$E207+Input!C$147*Input_National_Capacity!$F207+Input!C$148*Input_National_Capacity!$G207+Input!C$149*Input_National_Capacity!$H207</f>
        <v>112.84949491674499</v>
      </c>
      <c r="F207" s="52"/>
    </row>
    <row r="208" spans="1:6" ht="15" customHeight="1" x14ac:dyDescent="0.45">
      <c r="A208" s="36" t="str">
        <f>Input_National_Capacity!A208</f>
        <v>I024</v>
      </c>
      <c r="B208" s="4" t="str">
        <f>Input_National_Capacity!B208</f>
        <v>Salida Nacional / National exit</v>
      </c>
      <c r="C208" s="53">
        <f>Input!C$144*Input_National_Capacity!$C208+Input!C$145*Input_National_Capacity!$D208+Input!C$146*Input_National_Capacity!$E208+Input!C$147*Input_National_Capacity!$F208+Input!C$148*Input_National_Capacity!$G208+Input!C$149*Input_National_Capacity!$H208</f>
        <v>4594.5003470522879</v>
      </c>
      <c r="F208" s="52"/>
    </row>
    <row r="209" spans="1:6" ht="15" customHeight="1" x14ac:dyDescent="0.45">
      <c r="A209" s="36" t="str">
        <f>Input_National_Capacity!A209</f>
        <v>I025</v>
      </c>
      <c r="B209" s="4" t="str">
        <f>Input_National_Capacity!B209</f>
        <v>Salida Nacional / National exit</v>
      </c>
      <c r="C209" s="53">
        <f>Input!C$144*Input_National_Capacity!$C209+Input!C$145*Input_National_Capacity!$D209+Input!C$146*Input_National_Capacity!$E209+Input!C$147*Input_National_Capacity!$F209+Input!C$148*Input_National_Capacity!$G209+Input!C$149*Input_National_Capacity!$H209</f>
        <v>80.449850046494618</v>
      </c>
      <c r="F209" s="52"/>
    </row>
    <row r="210" spans="1:6" ht="15" customHeight="1" x14ac:dyDescent="0.45">
      <c r="A210" s="36" t="str">
        <f>Input_National_Capacity!A210</f>
        <v>I15</v>
      </c>
      <c r="B210" s="4" t="str">
        <f>Input_National_Capacity!B210</f>
        <v>Salida Nacional / National exit</v>
      </c>
      <c r="C210" s="53">
        <f>Input!C$144*Input_National_Capacity!$C210+Input!C$145*Input_National_Capacity!$D210+Input!C$146*Input_National_Capacity!$E210+Input!C$147*Input_National_Capacity!$F210+Input!C$148*Input_National_Capacity!$G210+Input!C$149*Input_National_Capacity!$H210</f>
        <v>2905.075044731685</v>
      </c>
      <c r="F210" s="52"/>
    </row>
    <row r="211" spans="1:6" ht="15" customHeight="1" x14ac:dyDescent="0.45">
      <c r="A211" s="36" t="str">
        <f>Input_National_Capacity!A211</f>
        <v>J01A</v>
      </c>
      <c r="B211" s="4" t="str">
        <f>Input_National_Capacity!B211</f>
        <v>Salida Nacional / National exit</v>
      </c>
      <c r="C211" s="53">
        <f>Input!C$144*Input_National_Capacity!$C211+Input!C$145*Input_National_Capacity!$D211+Input!C$146*Input_National_Capacity!$E211+Input!C$147*Input_National_Capacity!$F211+Input!C$148*Input_National_Capacity!$G211+Input!C$149*Input_National_Capacity!$H211</f>
        <v>102.67861164964607</v>
      </c>
      <c r="F211" s="52"/>
    </row>
    <row r="212" spans="1:6" ht="15" customHeight="1" x14ac:dyDescent="0.45">
      <c r="A212" s="36" t="str">
        <f>Input_National_Capacity!A212</f>
        <v>J01A</v>
      </c>
      <c r="B212" s="4" t="str">
        <f>Input_National_Capacity!B212</f>
        <v>Salida Nacional / National exit</v>
      </c>
      <c r="C212" s="53">
        <f>Input!C$144*Input_National_Capacity!$C212+Input!C$145*Input_National_Capacity!$D212+Input!C$146*Input_National_Capacity!$E212+Input!C$147*Input_National_Capacity!$F212+Input!C$148*Input_National_Capacity!$G212+Input!C$149*Input_National_Capacity!$H212</f>
        <v>55007.190940616623</v>
      </c>
      <c r="F212" s="52"/>
    </row>
    <row r="213" spans="1:6" ht="15" customHeight="1" x14ac:dyDescent="0.45">
      <c r="A213" s="36" t="str">
        <f>Input_National_Capacity!A213</f>
        <v>K05</v>
      </c>
      <c r="B213" s="4" t="str">
        <f>Input_National_Capacity!B213</f>
        <v>Salida Nacional / National exit</v>
      </c>
      <c r="C213" s="53">
        <f>Input!C$144*Input_National_Capacity!$C213+Input!C$145*Input_National_Capacity!$D213+Input!C$146*Input_National_Capacity!$E213+Input!C$147*Input_National_Capacity!$F213+Input!C$148*Input_National_Capacity!$G213+Input!C$149*Input_National_Capacity!$H213</f>
        <v>2.3685435736786875</v>
      </c>
      <c r="F213" s="52"/>
    </row>
    <row r="214" spans="1:6" ht="15" customHeight="1" x14ac:dyDescent="0.45">
      <c r="A214" s="36" t="str">
        <f>Input_National_Capacity!A214</f>
        <v>K07</v>
      </c>
      <c r="B214" s="4" t="str">
        <f>Input_National_Capacity!B214</f>
        <v>Salida Nacional / National exit</v>
      </c>
      <c r="C214" s="53">
        <f>Input!C$144*Input_National_Capacity!$C214+Input!C$145*Input_National_Capacity!$D214+Input!C$146*Input_National_Capacity!$E214+Input!C$147*Input_National_Capacity!$F214+Input!C$148*Input_National_Capacity!$G214+Input!C$149*Input_National_Capacity!$H214</f>
        <v>29.525533992715165</v>
      </c>
      <c r="F214" s="52"/>
    </row>
    <row r="215" spans="1:6" ht="15" customHeight="1" x14ac:dyDescent="0.45">
      <c r="A215" s="36" t="str">
        <f>Input_National_Capacity!A215</f>
        <v>K11.01</v>
      </c>
      <c r="B215" s="4" t="str">
        <f>Input_National_Capacity!B215</f>
        <v>Salida Nacional / National exit</v>
      </c>
      <c r="C215" s="53">
        <f>Input!C$144*Input_National_Capacity!$C215+Input!C$145*Input_National_Capacity!$D215+Input!C$146*Input_National_Capacity!$E215+Input!C$147*Input_National_Capacity!$F215+Input!C$148*Input_National_Capacity!$G215+Input!C$149*Input_National_Capacity!$H215</f>
        <v>19201.545943716952</v>
      </c>
      <c r="F215" s="52"/>
    </row>
    <row r="216" spans="1:6" ht="15" customHeight="1" x14ac:dyDescent="0.45">
      <c r="A216" s="36" t="str">
        <f>Input_National_Capacity!A216</f>
        <v>K19</v>
      </c>
      <c r="B216" s="4" t="str">
        <f>Input_National_Capacity!B216</f>
        <v>Salida Nacional / National exit</v>
      </c>
      <c r="C216" s="53">
        <f>Input!C$144*Input_National_Capacity!$C216+Input!C$145*Input_National_Capacity!$D216+Input!C$146*Input_National_Capacity!$E216+Input!C$147*Input_National_Capacity!$F216+Input!C$148*Input_National_Capacity!$G216+Input!C$149*Input_National_Capacity!$H216</f>
        <v>1067.3741606635101</v>
      </c>
      <c r="F216" s="52"/>
    </row>
    <row r="217" spans="1:6" ht="15" customHeight="1" x14ac:dyDescent="0.45">
      <c r="A217" s="36" t="str">
        <f>Input_National_Capacity!A217</f>
        <v>K25</v>
      </c>
      <c r="B217" s="4" t="str">
        <f>Input_National_Capacity!B217</f>
        <v>Salida Nacional / National exit</v>
      </c>
      <c r="C217" s="53">
        <f>Input!C$144*Input_National_Capacity!$C217+Input!C$145*Input_National_Capacity!$D217+Input!C$146*Input_National_Capacity!$E217+Input!C$147*Input_National_Capacity!$F217+Input!C$148*Input_National_Capacity!$G217+Input!C$149*Input_National_Capacity!$H217</f>
        <v>162.25220691553662</v>
      </c>
      <c r="F217" s="52"/>
    </row>
    <row r="218" spans="1:6" ht="15" customHeight="1" x14ac:dyDescent="0.45">
      <c r="A218" s="36" t="str">
        <f>Input_National_Capacity!A218</f>
        <v>K29</v>
      </c>
      <c r="B218" s="4" t="str">
        <f>Input_National_Capacity!B218</f>
        <v>Salida Nacional / National exit</v>
      </c>
      <c r="C218" s="53">
        <f>Input!C$144*Input_National_Capacity!$C218+Input!C$145*Input_National_Capacity!$D218+Input!C$146*Input_National_Capacity!$E218+Input!C$147*Input_National_Capacity!$F218+Input!C$148*Input_National_Capacity!$G218+Input!C$149*Input_National_Capacity!$H218</f>
        <v>16079.771546008782</v>
      </c>
      <c r="F218" s="52"/>
    </row>
    <row r="219" spans="1:6" ht="15" customHeight="1" x14ac:dyDescent="0.45">
      <c r="A219" s="36" t="str">
        <f>Input_National_Capacity!A219</f>
        <v>K31</v>
      </c>
      <c r="B219" s="4" t="str">
        <f>Input_National_Capacity!B219</f>
        <v>Salida Nacional / National exit</v>
      </c>
      <c r="C219" s="53">
        <f>Input!C$144*Input_National_Capacity!$C219+Input!C$145*Input_National_Capacity!$D219+Input!C$146*Input_National_Capacity!$E219+Input!C$147*Input_National_Capacity!$F219+Input!C$148*Input_National_Capacity!$G219+Input!C$149*Input_National_Capacity!$H219</f>
        <v>388.40396906016741</v>
      </c>
      <c r="F219" s="52"/>
    </row>
    <row r="220" spans="1:6" ht="15" customHeight="1" x14ac:dyDescent="0.45">
      <c r="A220" s="36" t="str">
        <f>Input_National_Capacity!A220</f>
        <v>K37</v>
      </c>
      <c r="B220" s="4" t="str">
        <f>Input_National_Capacity!B220</f>
        <v>Salida Nacional / National exit</v>
      </c>
      <c r="C220" s="53">
        <f>Input!C$144*Input_National_Capacity!$C220+Input!C$145*Input_National_Capacity!$D220+Input!C$146*Input_National_Capacity!$E220+Input!C$147*Input_National_Capacity!$F220+Input!C$148*Input_National_Capacity!$G220+Input!C$149*Input_National_Capacity!$H220</f>
        <v>18412.14589351938</v>
      </c>
      <c r="F220" s="52"/>
    </row>
    <row r="221" spans="1:6" ht="15" customHeight="1" x14ac:dyDescent="0.45">
      <c r="A221" s="36" t="str">
        <f>Input_National_Capacity!A221</f>
        <v>K39</v>
      </c>
      <c r="B221" s="4" t="str">
        <f>Input_National_Capacity!B221</f>
        <v>Salida Nacional / National exit</v>
      </c>
      <c r="C221" s="53">
        <f>Input!C$144*Input_National_Capacity!$C221+Input!C$145*Input_National_Capacity!$D221+Input!C$146*Input_National_Capacity!$E221+Input!C$147*Input_National_Capacity!$F221+Input!C$148*Input_National_Capacity!$G221+Input!C$149*Input_National_Capacity!$H221</f>
        <v>668.01276307116109</v>
      </c>
      <c r="F221" s="52"/>
    </row>
    <row r="222" spans="1:6" ht="15" customHeight="1" x14ac:dyDescent="0.45">
      <c r="A222" s="36" t="str">
        <f>Input_National_Capacity!A222</f>
        <v>K39</v>
      </c>
      <c r="B222" s="4" t="str">
        <f>Input_National_Capacity!B222</f>
        <v>Salida Nacional / National exit</v>
      </c>
      <c r="C222" s="53">
        <f>Input!C$144*Input_National_Capacity!$C222+Input!C$145*Input_National_Capacity!$D222+Input!C$146*Input_National_Capacity!$E222+Input!C$147*Input_National_Capacity!$F222+Input!C$148*Input_National_Capacity!$G222+Input!C$149*Input_National_Capacity!$H222</f>
        <v>30.383237429138045</v>
      </c>
      <c r="F222" s="52"/>
    </row>
    <row r="223" spans="1:6" ht="15" customHeight="1" x14ac:dyDescent="0.45">
      <c r="A223" s="36" t="str">
        <f>Input_National_Capacity!A223</f>
        <v>K44</v>
      </c>
      <c r="B223" s="4" t="str">
        <f>Input_National_Capacity!B223</f>
        <v>Salida Nacional / National exit</v>
      </c>
      <c r="C223" s="53">
        <f>Input!C$144*Input_National_Capacity!$C223+Input!C$145*Input_National_Capacity!$D223+Input!C$146*Input_National_Capacity!$E223+Input!C$147*Input_National_Capacity!$F223+Input!C$148*Input_National_Capacity!$G223+Input!C$149*Input_National_Capacity!$H223</f>
        <v>123.13171050549764</v>
      </c>
      <c r="F223" s="52"/>
    </row>
    <row r="224" spans="1:6" ht="15" customHeight="1" x14ac:dyDescent="0.45">
      <c r="A224" s="36" t="str">
        <f>Input_National_Capacity!A224</f>
        <v>K45</v>
      </c>
      <c r="B224" s="4" t="str">
        <f>Input_National_Capacity!B224</f>
        <v>Salida Nacional / National exit</v>
      </c>
      <c r="C224" s="53">
        <f>Input!C$144*Input_National_Capacity!$C224+Input!C$145*Input_National_Capacity!$D224+Input!C$146*Input_National_Capacity!$E224+Input!C$147*Input_National_Capacity!$F224+Input!C$148*Input_National_Capacity!$G224+Input!C$149*Input_National_Capacity!$H224</f>
        <v>500.55203691080038</v>
      </c>
      <c r="F224" s="52"/>
    </row>
    <row r="225" spans="1:6" ht="15" customHeight="1" x14ac:dyDescent="0.45">
      <c r="A225" s="36" t="str">
        <f>Input_National_Capacity!A225</f>
        <v>K46</v>
      </c>
      <c r="B225" s="4" t="str">
        <f>Input_National_Capacity!B225</f>
        <v>Salida Nacional / National exit</v>
      </c>
      <c r="C225" s="53">
        <f>Input!C$144*Input_National_Capacity!$C225+Input!C$145*Input_National_Capacity!$D225+Input!C$146*Input_National_Capacity!$E225+Input!C$147*Input_National_Capacity!$F225+Input!C$148*Input_National_Capacity!$G225+Input!C$149*Input_National_Capacity!$H225</f>
        <v>271.45683341186492</v>
      </c>
      <c r="F225" s="52"/>
    </row>
    <row r="226" spans="1:6" ht="15" customHeight="1" x14ac:dyDescent="0.45">
      <c r="A226" s="36" t="str">
        <f>Input_National_Capacity!A226</f>
        <v>K47</v>
      </c>
      <c r="B226" s="4" t="str">
        <f>Input_National_Capacity!B226</f>
        <v>Salida Nacional / National exit</v>
      </c>
      <c r="C226" s="53">
        <f>Input!C$144*Input_National_Capacity!$C226+Input!C$145*Input_National_Capacity!$D226+Input!C$146*Input_National_Capacity!$E226+Input!C$147*Input_National_Capacity!$F226+Input!C$148*Input_National_Capacity!$G226+Input!C$149*Input_National_Capacity!$H226</f>
        <v>1229.6770789311329</v>
      </c>
      <c r="F226" s="52"/>
    </row>
    <row r="227" spans="1:6" ht="15" customHeight="1" x14ac:dyDescent="0.45">
      <c r="A227" s="36" t="str">
        <f>Input_National_Capacity!A227</f>
        <v>K48</v>
      </c>
      <c r="B227" s="4" t="str">
        <f>Input_National_Capacity!B227</f>
        <v>Salida Nacional / National exit</v>
      </c>
      <c r="C227" s="53">
        <f>Input!C$144*Input_National_Capacity!$C227+Input!C$145*Input_National_Capacity!$D227+Input!C$146*Input_National_Capacity!$E227+Input!C$147*Input_National_Capacity!$F227+Input!C$148*Input_National_Capacity!$G227+Input!C$149*Input_National_Capacity!$H227</f>
        <v>3428.8014792524855</v>
      </c>
      <c r="F227" s="52"/>
    </row>
    <row r="228" spans="1:6" ht="15" customHeight="1" x14ac:dyDescent="0.45">
      <c r="A228" s="36" t="str">
        <f>Input_National_Capacity!A228</f>
        <v>K48.02</v>
      </c>
      <c r="B228" s="4" t="str">
        <f>Input_National_Capacity!B228</f>
        <v>Salida Nacional / National exit</v>
      </c>
      <c r="C228" s="53">
        <f>Input!C$144*Input_National_Capacity!$C228+Input!C$145*Input_National_Capacity!$D228+Input!C$146*Input_National_Capacity!$E228+Input!C$147*Input_National_Capacity!$F228+Input!C$148*Input_National_Capacity!$G228+Input!C$149*Input_National_Capacity!$H228</f>
        <v>25.377950686274833</v>
      </c>
      <c r="F228" s="52"/>
    </row>
    <row r="229" spans="1:6" ht="15" customHeight="1" x14ac:dyDescent="0.45">
      <c r="A229" s="36" t="str">
        <f>Input_National_Capacity!A229</f>
        <v>K48.03</v>
      </c>
      <c r="B229" s="4" t="str">
        <f>Input_National_Capacity!B229</f>
        <v>Salida Nacional / National exit</v>
      </c>
      <c r="C229" s="53">
        <f>Input!C$144*Input_National_Capacity!$C229+Input!C$145*Input_National_Capacity!$D229+Input!C$146*Input_National_Capacity!$E229+Input!C$147*Input_National_Capacity!$F229+Input!C$148*Input_National_Capacity!$G229+Input!C$149*Input_National_Capacity!$H229</f>
        <v>480.81109872411434</v>
      </c>
      <c r="F229" s="52"/>
    </row>
    <row r="230" spans="1:6" ht="15" customHeight="1" x14ac:dyDescent="0.45">
      <c r="A230" s="36" t="str">
        <f>Input_National_Capacity!A230</f>
        <v>K48.05</v>
      </c>
      <c r="B230" s="4" t="str">
        <f>Input_National_Capacity!B230</f>
        <v>Salida Nacional / National exit</v>
      </c>
      <c r="C230" s="53">
        <f>Input!C$144*Input_National_Capacity!$C230+Input!C$145*Input_National_Capacity!$D230+Input!C$146*Input_National_Capacity!$E230+Input!C$147*Input_National_Capacity!$F230+Input!C$148*Input_National_Capacity!$G230+Input!C$149*Input_National_Capacity!$H230</f>
        <v>278.74864778591837</v>
      </c>
      <c r="F230" s="52"/>
    </row>
    <row r="231" spans="1:6" ht="15" customHeight="1" x14ac:dyDescent="0.45">
      <c r="A231" s="36" t="str">
        <f>Input_National_Capacity!A231</f>
        <v>K48.07</v>
      </c>
      <c r="B231" s="4" t="str">
        <f>Input_National_Capacity!B231</f>
        <v>Salida Nacional / National exit</v>
      </c>
      <c r="C231" s="53">
        <f>Input!C$144*Input_National_Capacity!$C231+Input!C$145*Input_National_Capacity!$D231+Input!C$146*Input_National_Capacity!$E231+Input!C$147*Input_National_Capacity!$F231+Input!C$148*Input_National_Capacity!$G231+Input!C$149*Input_National_Capacity!$H231</f>
        <v>3032.6034821180606</v>
      </c>
      <c r="F231" s="52"/>
    </row>
    <row r="232" spans="1:6" ht="15" customHeight="1" x14ac:dyDescent="0.45">
      <c r="A232" s="36" t="str">
        <f>Input_National_Capacity!A232</f>
        <v>K48.07</v>
      </c>
      <c r="B232" s="4" t="str">
        <f>Input_National_Capacity!B232</f>
        <v>Salida Nacional / National exit</v>
      </c>
      <c r="C232" s="53">
        <f>Input!C$144*Input_National_Capacity!$C232+Input!C$145*Input_National_Capacity!$D232+Input!C$146*Input_National_Capacity!$E232+Input!C$147*Input_National_Capacity!$F232+Input!C$148*Input_National_Capacity!$G232+Input!C$149*Input_National_Capacity!$H232</f>
        <v>77.006849894817506</v>
      </c>
      <c r="F232" s="52"/>
    </row>
    <row r="233" spans="1:6" ht="15" customHeight="1" x14ac:dyDescent="0.45">
      <c r="A233" s="36" t="str">
        <f>Input_National_Capacity!A233</f>
        <v>K48.10</v>
      </c>
      <c r="B233" s="4" t="str">
        <f>Input_National_Capacity!B233</f>
        <v>Salida Nacional / National exit</v>
      </c>
      <c r="C233" s="53">
        <f>Input!C$144*Input_National_Capacity!$C233+Input!C$145*Input_National_Capacity!$D233+Input!C$146*Input_National_Capacity!$E233+Input!C$147*Input_National_Capacity!$F233+Input!C$148*Input_National_Capacity!$G233+Input!C$149*Input_National_Capacity!$H233</f>
        <v>369.85264231257696</v>
      </c>
      <c r="F233" s="52"/>
    </row>
    <row r="234" spans="1:6" ht="15" customHeight="1" x14ac:dyDescent="0.45">
      <c r="A234" s="36" t="str">
        <f>Input_National_Capacity!A234</f>
        <v>K50</v>
      </c>
      <c r="B234" s="4" t="str">
        <f>Input_National_Capacity!B234</f>
        <v>Salida Nacional / National exit</v>
      </c>
      <c r="C234" s="53">
        <f>Input!C$144*Input_National_Capacity!$C234+Input!C$145*Input_National_Capacity!$D234+Input!C$146*Input_National_Capacity!$E234+Input!C$147*Input_National_Capacity!$F234+Input!C$148*Input_National_Capacity!$G234+Input!C$149*Input_National_Capacity!$H234</f>
        <v>344.79607112888527</v>
      </c>
      <c r="F234" s="52"/>
    </row>
    <row r="235" spans="1:6" ht="15" customHeight="1" x14ac:dyDescent="0.45">
      <c r="A235" s="36" t="str">
        <f>Input_National_Capacity!A235</f>
        <v>K52</v>
      </c>
      <c r="B235" s="4" t="str">
        <f>Input_National_Capacity!B235</f>
        <v>Salida Nacional / National exit</v>
      </c>
      <c r="C235" s="53">
        <f>Input!C$144*Input_National_Capacity!$C235+Input!C$145*Input_National_Capacity!$D235+Input!C$146*Input_National_Capacity!$E235+Input!C$147*Input_National_Capacity!$F235+Input!C$148*Input_National_Capacity!$G235+Input!C$149*Input_National_Capacity!$H235</f>
        <v>2603.7515719810881</v>
      </c>
      <c r="F235" s="52"/>
    </row>
    <row r="236" spans="1:6" ht="15" customHeight="1" x14ac:dyDescent="0.45">
      <c r="A236" s="36" t="str">
        <f>Input_National_Capacity!A236</f>
        <v>K54</v>
      </c>
      <c r="B236" s="4" t="str">
        <f>Input_National_Capacity!B236</f>
        <v>Salida Nacional / National exit</v>
      </c>
      <c r="C236" s="53">
        <f>Input!C$144*Input_National_Capacity!$C236+Input!C$145*Input_National_Capacity!$D236+Input!C$146*Input_National_Capacity!$E236+Input!C$147*Input_National_Capacity!$F236+Input!C$148*Input_National_Capacity!$G236+Input!C$149*Input_National_Capacity!$H236</f>
        <v>313.5077123381227</v>
      </c>
      <c r="F236" s="52"/>
    </row>
    <row r="237" spans="1:6" ht="15" customHeight="1" x14ac:dyDescent="0.45">
      <c r="A237" s="36" t="str">
        <f>Input_National_Capacity!A237</f>
        <v>M01</v>
      </c>
      <c r="B237" s="4" t="str">
        <f>Input_National_Capacity!B237</f>
        <v>Salida Nacional / National exit</v>
      </c>
      <c r="C237" s="53">
        <f>Input!C$144*Input_National_Capacity!$C237+Input!C$145*Input_National_Capacity!$D237+Input!C$146*Input_National_Capacity!$E237+Input!C$147*Input_National_Capacity!$F237+Input!C$148*Input_National_Capacity!$G237+Input!C$149*Input_National_Capacity!$H237</f>
        <v>164.06381971029947</v>
      </c>
      <c r="F237" s="52"/>
    </row>
    <row r="238" spans="1:6" ht="15" customHeight="1" x14ac:dyDescent="0.45">
      <c r="A238" s="36" t="str">
        <f>Input_National_Capacity!A238</f>
        <v>M05</v>
      </c>
      <c r="B238" s="4" t="str">
        <f>Input_National_Capacity!B238</f>
        <v>Salida Nacional / National exit</v>
      </c>
      <c r="C238" s="53">
        <f>Input!C$144*Input_National_Capacity!$C238+Input!C$145*Input_National_Capacity!$D238+Input!C$146*Input_National_Capacity!$E238+Input!C$147*Input_National_Capacity!$F238+Input!C$148*Input_National_Capacity!$G238+Input!C$149*Input_National_Capacity!$H238</f>
        <v>1430.6751250115008</v>
      </c>
      <c r="F238" s="52"/>
    </row>
    <row r="239" spans="1:6" ht="15" customHeight="1" x14ac:dyDescent="0.45">
      <c r="A239" s="36" t="str">
        <f>Input_National_Capacity!A239</f>
        <v>M09</v>
      </c>
      <c r="B239" s="4" t="str">
        <f>Input_National_Capacity!B239</f>
        <v>Salida Nacional / National exit</v>
      </c>
      <c r="C239" s="53">
        <f>Input!C$144*Input_National_Capacity!$C239+Input!C$145*Input_National_Capacity!$D239+Input!C$146*Input_National_Capacity!$E239+Input!C$147*Input_National_Capacity!$F239+Input!C$148*Input_National_Capacity!$G239+Input!C$149*Input_National_Capacity!$H239</f>
        <v>459.43998297636273</v>
      </c>
      <c r="F239" s="52"/>
    </row>
    <row r="240" spans="1:6" ht="15" customHeight="1" x14ac:dyDescent="0.45">
      <c r="A240" s="36" t="str">
        <f>Input_National_Capacity!A240</f>
        <v>N07</v>
      </c>
      <c r="B240" s="4" t="str">
        <f>Input_National_Capacity!B240</f>
        <v>Salida Nacional / National exit</v>
      </c>
      <c r="C240" s="53">
        <f>Input!C$144*Input_National_Capacity!$C240+Input!C$145*Input_National_Capacity!$D240+Input!C$146*Input_National_Capacity!$E240+Input!C$147*Input_National_Capacity!$F240+Input!C$148*Input_National_Capacity!$G240+Input!C$149*Input_National_Capacity!$H240</f>
        <v>4234.6604072851624</v>
      </c>
      <c r="F240" s="52"/>
    </row>
    <row r="241" spans="1:6" ht="15" customHeight="1" x14ac:dyDescent="0.45">
      <c r="A241" s="36" t="str">
        <f>Input_National_Capacity!A241</f>
        <v>N08</v>
      </c>
      <c r="B241" s="4" t="str">
        <f>Input_National_Capacity!B241</f>
        <v>Salida Nacional / National exit</v>
      </c>
      <c r="C241" s="53">
        <f>Input!C$144*Input_National_Capacity!$C241+Input!C$145*Input_National_Capacity!$D241+Input!C$146*Input_National_Capacity!$E241+Input!C$147*Input_National_Capacity!$F241+Input!C$148*Input_National_Capacity!$G241+Input!C$149*Input_National_Capacity!$H241</f>
        <v>210.33104738310146</v>
      </c>
      <c r="F241" s="52"/>
    </row>
    <row r="242" spans="1:6" ht="15" customHeight="1" x14ac:dyDescent="0.45">
      <c r="A242" s="36" t="str">
        <f>Input_National_Capacity!A242</f>
        <v>N08</v>
      </c>
      <c r="B242" s="4" t="str">
        <f>Input_National_Capacity!B242</f>
        <v>Salida Nacional / National exit</v>
      </c>
      <c r="C242" s="53">
        <f>Input!C$144*Input_National_Capacity!$C242+Input!C$145*Input_National_Capacity!$D242+Input!C$146*Input_National_Capacity!$E242+Input!C$147*Input_National_Capacity!$F242+Input!C$148*Input_National_Capacity!$G242+Input!C$149*Input_National_Capacity!$H242</f>
        <v>1678.4586167060686</v>
      </c>
      <c r="F242" s="52"/>
    </row>
    <row r="243" spans="1:6" ht="15" customHeight="1" x14ac:dyDescent="0.45">
      <c r="A243" s="36" t="str">
        <f>Input_National_Capacity!A243</f>
        <v>N10.1</v>
      </c>
      <c r="B243" s="4" t="str">
        <f>Input_National_Capacity!B243</f>
        <v>Salida Nacional / National exit</v>
      </c>
      <c r="C243" s="53">
        <f>Input!C$144*Input_National_Capacity!$C243+Input!C$145*Input_National_Capacity!$D243+Input!C$146*Input_National_Capacity!$E243+Input!C$147*Input_National_Capacity!$F243+Input!C$148*Input_National_Capacity!$G243+Input!C$149*Input_National_Capacity!$H243</f>
        <v>442.01411208228279</v>
      </c>
      <c r="F243" s="52"/>
    </row>
    <row r="244" spans="1:6" ht="15" customHeight="1" x14ac:dyDescent="0.45">
      <c r="A244" s="36" t="str">
        <f>Input_National_Capacity!A244</f>
        <v>O01</v>
      </c>
      <c r="B244" s="4" t="str">
        <f>Input_National_Capacity!B244</f>
        <v>Salida Nacional / National exit</v>
      </c>
      <c r="C244" s="53">
        <f>Input!C$144*Input_National_Capacity!$C244+Input!C$145*Input_National_Capacity!$D244+Input!C$146*Input_National_Capacity!$E244+Input!C$147*Input_National_Capacity!$F244+Input!C$148*Input_National_Capacity!$G244+Input!C$149*Input_National_Capacity!$H244</f>
        <v>1905.2561880368219</v>
      </c>
      <c r="F244" s="52"/>
    </row>
    <row r="245" spans="1:6" ht="15" customHeight="1" x14ac:dyDescent="0.45">
      <c r="A245" s="36" t="str">
        <f>Input_National_Capacity!A245</f>
        <v>O01A</v>
      </c>
      <c r="B245" s="4" t="str">
        <f>Input_National_Capacity!B245</f>
        <v>Salida Nacional / National exit</v>
      </c>
      <c r="C245" s="53">
        <f>Input!C$144*Input_National_Capacity!$C245+Input!C$145*Input_National_Capacity!$D245+Input!C$146*Input_National_Capacity!$E245+Input!C$147*Input_National_Capacity!$F245+Input!C$148*Input_National_Capacity!$G245+Input!C$149*Input_National_Capacity!$H245</f>
        <v>25049.587634051102</v>
      </c>
      <c r="F245" s="52"/>
    </row>
    <row r="246" spans="1:6" ht="15" customHeight="1" x14ac:dyDescent="0.45">
      <c r="A246" s="36" t="str">
        <f>Input_National_Capacity!A246</f>
        <v>O02</v>
      </c>
      <c r="B246" s="4" t="str">
        <f>Input_National_Capacity!B246</f>
        <v>Salida Nacional / National exit</v>
      </c>
      <c r="C246" s="53">
        <f>Input!C$144*Input_National_Capacity!$C246+Input!C$145*Input_National_Capacity!$D246+Input!C$146*Input_National_Capacity!$E246+Input!C$147*Input_National_Capacity!$F246+Input!C$148*Input_National_Capacity!$G246+Input!C$149*Input_National_Capacity!$H246</f>
        <v>251.75283184202777</v>
      </c>
      <c r="F246" s="52"/>
    </row>
    <row r="247" spans="1:6" ht="15" customHeight="1" x14ac:dyDescent="0.45">
      <c r="A247" s="36" t="str">
        <f>Input_National_Capacity!A247</f>
        <v>O03</v>
      </c>
      <c r="B247" s="4" t="str">
        <f>Input_National_Capacity!B247</f>
        <v>Salida Nacional / National exit</v>
      </c>
      <c r="C247" s="53">
        <f>Input!C$144*Input_National_Capacity!$C247+Input!C$145*Input_National_Capacity!$D247+Input!C$146*Input_National_Capacity!$E247+Input!C$147*Input_National_Capacity!$F247+Input!C$148*Input_National_Capacity!$G247+Input!C$149*Input_National_Capacity!$H247</f>
        <v>136.81583268625585</v>
      </c>
      <c r="F247" s="52"/>
    </row>
    <row r="248" spans="1:6" ht="15" customHeight="1" x14ac:dyDescent="0.45">
      <c r="A248" s="36" t="str">
        <f>Input_National_Capacity!A248</f>
        <v>O04A</v>
      </c>
      <c r="B248" s="4" t="str">
        <f>Input_National_Capacity!B248</f>
        <v>Salida Nacional / National exit</v>
      </c>
      <c r="C248" s="53">
        <f>Input!C$144*Input_National_Capacity!$C248+Input!C$145*Input_National_Capacity!$D248+Input!C$146*Input_National_Capacity!$E248+Input!C$147*Input_National_Capacity!$F248+Input!C$148*Input_National_Capacity!$G248+Input!C$149*Input_National_Capacity!$H248</f>
        <v>22.310242203836921</v>
      </c>
      <c r="F248" s="52"/>
    </row>
    <row r="249" spans="1:6" ht="15" customHeight="1" x14ac:dyDescent="0.45">
      <c r="A249" s="36" t="str">
        <f>Input_National_Capacity!A249</f>
        <v>O05</v>
      </c>
      <c r="B249" s="4" t="str">
        <f>Input_National_Capacity!B249</f>
        <v>Salida Nacional / National exit</v>
      </c>
      <c r="C249" s="53">
        <f>Input!C$144*Input_National_Capacity!$C249+Input!C$145*Input_National_Capacity!$D249+Input!C$146*Input_National_Capacity!$E249+Input!C$147*Input_National_Capacity!$F249+Input!C$148*Input_National_Capacity!$G249+Input!C$149*Input_National_Capacity!$H249</f>
        <v>672.51231472721179</v>
      </c>
      <c r="F249" s="52"/>
    </row>
    <row r="250" spans="1:6" ht="15" customHeight="1" x14ac:dyDescent="0.45">
      <c r="A250" s="36" t="str">
        <f>Input_National_Capacity!A250</f>
        <v>O06</v>
      </c>
      <c r="B250" s="4" t="str">
        <f>Input_National_Capacity!B250</f>
        <v>Salida Nacional / National exit</v>
      </c>
      <c r="C250" s="53">
        <f>Input!C$144*Input_National_Capacity!$C250+Input!C$145*Input_National_Capacity!$D250+Input!C$146*Input_National_Capacity!$E250+Input!C$147*Input_National_Capacity!$F250+Input!C$148*Input_National_Capacity!$G250+Input!C$149*Input_National_Capacity!$H250</f>
        <v>6322.0831321621909</v>
      </c>
      <c r="F250" s="52"/>
    </row>
    <row r="251" spans="1:6" ht="15" customHeight="1" x14ac:dyDescent="0.45">
      <c r="A251" s="36" t="str">
        <f>Input_National_Capacity!A251</f>
        <v>O07</v>
      </c>
      <c r="B251" s="4" t="str">
        <f>Input_National_Capacity!B251</f>
        <v>Salida Nacional / National exit</v>
      </c>
      <c r="C251" s="53">
        <f>Input!C$144*Input_National_Capacity!$C251+Input!C$145*Input_National_Capacity!$D251+Input!C$146*Input_National_Capacity!$E251+Input!C$147*Input_National_Capacity!$F251+Input!C$148*Input_National_Capacity!$G251+Input!C$149*Input_National_Capacity!$H251</f>
        <v>4453.0524366126119</v>
      </c>
      <c r="F251" s="52"/>
    </row>
    <row r="252" spans="1:6" ht="15" customHeight="1" x14ac:dyDescent="0.45">
      <c r="A252" s="36" t="str">
        <f>Input_National_Capacity!A252</f>
        <v>O07</v>
      </c>
      <c r="B252" s="4" t="str">
        <f>Input_National_Capacity!B252</f>
        <v>Salida Nacional / National exit</v>
      </c>
      <c r="C252" s="53">
        <f>Input!C$144*Input_National_Capacity!$C252+Input!C$145*Input_National_Capacity!$D252+Input!C$146*Input_National_Capacity!$E252+Input!C$147*Input_National_Capacity!$F252+Input!C$148*Input_National_Capacity!$G252+Input!C$149*Input_National_Capacity!$H252</f>
        <v>902.11138061125234</v>
      </c>
      <c r="F252" s="52"/>
    </row>
    <row r="253" spans="1:6" ht="15" customHeight="1" x14ac:dyDescent="0.45">
      <c r="A253" s="36" t="str">
        <f>Input_National_Capacity!A253</f>
        <v>O11</v>
      </c>
      <c r="B253" s="4" t="str">
        <f>Input_National_Capacity!B253</f>
        <v>Salida Nacional / National exit</v>
      </c>
      <c r="C253" s="53">
        <f>Input!C$144*Input_National_Capacity!$C253+Input!C$145*Input_National_Capacity!$D253+Input!C$146*Input_National_Capacity!$E253+Input!C$147*Input_National_Capacity!$F253+Input!C$148*Input_National_Capacity!$G253+Input!C$149*Input_National_Capacity!$H253</f>
        <v>1973.2093179847654</v>
      </c>
      <c r="F253" s="52"/>
    </row>
    <row r="254" spans="1:6" ht="15" customHeight="1" x14ac:dyDescent="0.45">
      <c r="A254" s="36" t="str">
        <f>Input_National_Capacity!A254</f>
        <v>O12</v>
      </c>
      <c r="B254" s="4" t="str">
        <f>Input_National_Capacity!B254</f>
        <v>Salida Nacional / National exit</v>
      </c>
      <c r="C254" s="53">
        <f>Input!C$144*Input_National_Capacity!$C254+Input!C$145*Input_National_Capacity!$D254+Input!C$146*Input_National_Capacity!$E254+Input!C$147*Input_National_Capacity!$F254+Input!C$148*Input_National_Capacity!$G254+Input!C$149*Input_National_Capacity!$H254</f>
        <v>86.888564892371662</v>
      </c>
      <c r="F254" s="52"/>
    </row>
    <row r="255" spans="1:6" ht="15" customHeight="1" x14ac:dyDescent="0.45">
      <c r="A255" s="36" t="str">
        <f>Input_National_Capacity!A255</f>
        <v>O14</v>
      </c>
      <c r="B255" s="4" t="str">
        <f>Input_National_Capacity!B255</f>
        <v>Salida Nacional / National exit</v>
      </c>
      <c r="C255" s="53">
        <f>Input!C$144*Input_National_Capacity!$C255+Input!C$145*Input_National_Capacity!$D255+Input!C$146*Input_National_Capacity!$E255+Input!C$147*Input_National_Capacity!$F255+Input!C$148*Input_National_Capacity!$G255+Input!C$149*Input_National_Capacity!$H255</f>
        <v>8398.3253584210452</v>
      </c>
      <c r="F255" s="52"/>
    </row>
    <row r="256" spans="1:6" ht="15" customHeight="1" x14ac:dyDescent="0.45">
      <c r="A256" s="36" t="str">
        <f>Input_National_Capacity!A256</f>
        <v>O14A</v>
      </c>
      <c r="B256" s="4" t="str">
        <f>Input_National_Capacity!B256</f>
        <v>Salida Nacional / National exit</v>
      </c>
      <c r="C256" s="53">
        <f>Input!C$144*Input_National_Capacity!$C256+Input!C$145*Input_National_Capacity!$D256+Input!C$146*Input_National_Capacity!$E256+Input!C$147*Input_National_Capacity!$F256+Input!C$148*Input_National_Capacity!$G256+Input!C$149*Input_National_Capacity!$H256</f>
        <v>212.76537797467591</v>
      </c>
      <c r="F256" s="52"/>
    </row>
    <row r="257" spans="1:6" ht="15" customHeight="1" x14ac:dyDescent="0.45">
      <c r="A257" s="36" t="str">
        <f>Input_National_Capacity!A257</f>
        <v>O16</v>
      </c>
      <c r="B257" s="4" t="str">
        <f>Input_National_Capacity!B257</f>
        <v>Salida Nacional / National exit</v>
      </c>
      <c r="C257" s="53">
        <f>Input!C$144*Input_National_Capacity!$C257+Input!C$145*Input_National_Capacity!$D257+Input!C$146*Input_National_Capacity!$E257+Input!C$147*Input_National_Capacity!$F257+Input!C$148*Input_National_Capacity!$G257+Input!C$149*Input_National_Capacity!$H257</f>
        <v>485.32243821789228</v>
      </c>
      <c r="F257" s="52"/>
    </row>
    <row r="258" spans="1:6" ht="15" customHeight="1" x14ac:dyDescent="0.45">
      <c r="A258" s="36" t="str">
        <f>Input_National_Capacity!A258</f>
        <v>O17</v>
      </c>
      <c r="B258" s="4" t="str">
        <f>Input_National_Capacity!B258</f>
        <v>Salida Nacional / National exit</v>
      </c>
      <c r="C258" s="53">
        <f>Input!C$144*Input_National_Capacity!$C258+Input!C$145*Input_National_Capacity!$D258+Input!C$146*Input_National_Capacity!$E258+Input!C$147*Input_National_Capacity!$F258+Input!C$148*Input_National_Capacity!$G258+Input!C$149*Input_National_Capacity!$H258</f>
        <v>250.7904526619397</v>
      </c>
      <c r="F258" s="52"/>
    </row>
    <row r="259" spans="1:6" ht="15" customHeight="1" x14ac:dyDescent="0.45">
      <c r="A259" s="36" t="str">
        <f>Input_National_Capacity!A259</f>
        <v>O19</v>
      </c>
      <c r="B259" s="4" t="str">
        <f>Input_National_Capacity!B259</f>
        <v>Salida Nacional / National exit</v>
      </c>
      <c r="C259" s="53">
        <f>Input!C$144*Input_National_Capacity!$C259+Input!C$145*Input_National_Capacity!$D259+Input!C$146*Input_National_Capacity!$E259+Input!C$147*Input_National_Capacity!$F259+Input!C$148*Input_National_Capacity!$G259+Input!C$149*Input_National_Capacity!$H259</f>
        <v>390.32698286586839</v>
      </c>
      <c r="F259" s="52"/>
    </row>
    <row r="260" spans="1:6" ht="15" customHeight="1" x14ac:dyDescent="0.45">
      <c r="A260" s="36" t="str">
        <f>Input_National_Capacity!A260</f>
        <v>O22</v>
      </c>
      <c r="B260" s="4" t="str">
        <f>Input_National_Capacity!B260</f>
        <v>Salida Nacional / National exit</v>
      </c>
      <c r="C260" s="53">
        <f>Input!C$144*Input_National_Capacity!$C260+Input!C$145*Input_National_Capacity!$D260+Input!C$146*Input_National_Capacity!$E260+Input!C$147*Input_National_Capacity!$F260+Input!C$148*Input_National_Capacity!$G260+Input!C$149*Input_National_Capacity!$H260</f>
        <v>1024.3126345588589</v>
      </c>
      <c r="F260" s="52"/>
    </row>
    <row r="261" spans="1:6" ht="15" customHeight="1" x14ac:dyDescent="0.45">
      <c r="A261" s="36" t="str">
        <f>Input_National_Capacity!A261</f>
        <v>O24</v>
      </c>
      <c r="B261" s="4" t="str">
        <f>Input_National_Capacity!B261</f>
        <v>Salida Nacional / National exit</v>
      </c>
      <c r="C261" s="53">
        <f>Input!C$144*Input_National_Capacity!$C261+Input!C$145*Input_National_Capacity!$D261+Input!C$146*Input_National_Capacity!$E261+Input!C$147*Input_National_Capacity!$F261+Input!C$148*Input_National_Capacity!$G261+Input!C$149*Input_National_Capacity!$H261</f>
        <v>3459.7590826174915</v>
      </c>
      <c r="F261" s="52"/>
    </row>
    <row r="262" spans="1:6" ht="15" customHeight="1" x14ac:dyDescent="0.45">
      <c r="A262" s="36" t="str">
        <f>Input_National_Capacity!A262</f>
        <v>O24</v>
      </c>
      <c r="B262" s="4" t="str">
        <f>Input_National_Capacity!B262</f>
        <v>Salida Nacional / National exit</v>
      </c>
      <c r="C262" s="53">
        <f>Input!C$144*Input_National_Capacity!$C262+Input!C$145*Input_National_Capacity!$D262+Input!C$146*Input_National_Capacity!$E262+Input!C$147*Input_National_Capacity!$F262+Input!C$148*Input_National_Capacity!$G262+Input!C$149*Input_National_Capacity!$H262</f>
        <v>1156.3782050227405</v>
      </c>
      <c r="F262" s="52"/>
    </row>
    <row r="263" spans="1:6" ht="15" customHeight="1" x14ac:dyDescent="0.45">
      <c r="A263" s="36" t="str">
        <f>Input_National_Capacity!A263</f>
        <v>P03</v>
      </c>
      <c r="B263" s="4" t="str">
        <f>Input_National_Capacity!B263</f>
        <v>Salida Nacional / National exit</v>
      </c>
      <c r="C263" s="53">
        <f>Input!C$144*Input_National_Capacity!$C263+Input!C$145*Input_National_Capacity!$D263+Input!C$146*Input_National_Capacity!$E263+Input!C$147*Input_National_Capacity!$F263+Input!C$148*Input_National_Capacity!$G263+Input!C$149*Input_National_Capacity!$H263</f>
        <v>19341.959790026762</v>
      </c>
      <c r="F263" s="52"/>
    </row>
    <row r="264" spans="1:6" ht="15" customHeight="1" x14ac:dyDescent="0.45">
      <c r="A264" s="36" t="str">
        <f>Input_National_Capacity!A264</f>
        <v>P04</v>
      </c>
      <c r="B264" s="4" t="str">
        <f>Input_National_Capacity!B264</f>
        <v>Salida Nacional / National exit</v>
      </c>
      <c r="C264" s="53">
        <f>Input!C$144*Input_National_Capacity!$C264+Input!C$145*Input_National_Capacity!$D264+Input!C$146*Input_National_Capacity!$E264+Input!C$147*Input_National_Capacity!$F264+Input!C$148*Input_National_Capacity!$G264+Input!C$149*Input_National_Capacity!$H264</f>
        <v>5284.9010049945191</v>
      </c>
      <c r="F264" s="52"/>
    </row>
    <row r="265" spans="1:6" ht="15" customHeight="1" x14ac:dyDescent="0.45">
      <c r="A265" s="36" t="str">
        <f>Input_National_Capacity!A265</f>
        <v>P04A</v>
      </c>
      <c r="B265" s="4" t="str">
        <f>Input_National_Capacity!B265</f>
        <v>Salida Nacional / National exit</v>
      </c>
      <c r="C265" s="53">
        <f>Input!C$144*Input_National_Capacity!$C265+Input!C$145*Input_National_Capacity!$D265+Input!C$146*Input_National_Capacity!$E265+Input!C$147*Input_National_Capacity!$F265+Input!C$148*Input_National_Capacity!$G265+Input!C$149*Input_National_Capacity!$H265</f>
        <v>172.24437368010041</v>
      </c>
      <c r="F265" s="52"/>
    </row>
    <row r="266" spans="1:6" ht="15" customHeight="1" x14ac:dyDescent="0.45">
      <c r="A266" s="36" t="str">
        <f>Input_National_Capacity!A266</f>
        <v>P06</v>
      </c>
      <c r="B266" s="4" t="str">
        <f>Input_National_Capacity!B266</f>
        <v>Salida Nacional / National exit</v>
      </c>
      <c r="C266" s="53">
        <f>Input!C$144*Input_National_Capacity!$C266+Input!C$145*Input_National_Capacity!$D266+Input!C$146*Input_National_Capacity!$E266+Input!C$147*Input_National_Capacity!$F266+Input!C$148*Input_National_Capacity!$G266+Input!C$149*Input_National_Capacity!$H266</f>
        <v>437.72903113231757</v>
      </c>
      <c r="F266" s="52"/>
    </row>
    <row r="267" spans="1:6" ht="15" customHeight="1" x14ac:dyDescent="0.45">
      <c r="A267" s="36" t="str">
        <f>Input_National_Capacity!A267</f>
        <v>Q03B</v>
      </c>
      <c r="B267" s="4" t="str">
        <f>Input_National_Capacity!B267</f>
        <v>Salida Nacional / National exit</v>
      </c>
      <c r="C267" s="53">
        <f>Input!C$144*Input_National_Capacity!$C267+Input!C$145*Input_National_Capacity!$D267+Input!C$146*Input_National_Capacity!$E267+Input!C$147*Input_National_Capacity!$F267+Input!C$148*Input_National_Capacity!$G267+Input!C$149*Input_National_Capacity!$H267</f>
        <v>29.771714987371766</v>
      </c>
      <c r="F267" s="52"/>
    </row>
    <row r="268" spans="1:6" ht="15" customHeight="1" x14ac:dyDescent="0.45">
      <c r="A268" s="36" t="str">
        <f>Input_National_Capacity!A268</f>
        <v>T02</v>
      </c>
      <c r="B268" s="4" t="str">
        <f>Input_National_Capacity!B268</f>
        <v>Salida Nacional / National exit</v>
      </c>
      <c r="C268" s="53">
        <f>Input!C$144*Input_National_Capacity!$C268+Input!C$145*Input_National_Capacity!$D268+Input!C$146*Input_National_Capacity!$E268+Input!C$147*Input_National_Capacity!$F268+Input!C$148*Input_National_Capacity!$G268+Input!C$149*Input_National_Capacity!$H268</f>
        <v>8212.3752743440255</v>
      </c>
      <c r="F268" s="52"/>
    </row>
    <row r="269" spans="1:6" ht="15" customHeight="1" x14ac:dyDescent="0.45">
      <c r="A269" s="36" t="str">
        <f>Input_National_Capacity!A269</f>
        <v>T04</v>
      </c>
      <c r="B269" s="4" t="str">
        <f>Input_National_Capacity!B269</f>
        <v>Salida Nacional / National exit</v>
      </c>
      <c r="C269" s="53">
        <f>Input!C$144*Input_National_Capacity!$C269+Input!C$145*Input_National_Capacity!$D269+Input!C$146*Input_National_Capacity!$E269+Input!C$147*Input_National_Capacity!$F269+Input!C$148*Input_National_Capacity!$G269+Input!C$149*Input_National_Capacity!$H269</f>
        <v>10125.588901579022</v>
      </c>
      <c r="F269" s="52"/>
    </row>
    <row r="270" spans="1:6" ht="15" customHeight="1" x14ac:dyDescent="0.45">
      <c r="A270" s="36" t="str">
        <f>Input_National_Capacity!A270</f>
        <v>T05</v>
      </c>
      <c r="B270" s="4" t="str">
        <f>Input_National_Capacity!B270</f>
        <v>Salida Nacional / National exit</v>
      </c>
      <c r="C270" s="53">
        <f>Input!C$144*Input_National_Capacity!$C270+Input!C$145*Input_National_Capacity!$D270+Input!C$146*Input_National_Capacity!$E270+Input!C$147*Input_National_Capacity!$F270+Input!C$148*Input_National_Capacity!$G270+Input!C$149*Input_National_Capacity!$H270</f>
        <v>461.73966823777914</v>
      </c>
      <c r="F270" s="52"/>
    </row>
    <row r="271" spans="1:6" ht="15" customHeight="1" x14ac:dyDescent="0.45">
      <c r="A271" s="36" t="str">
        <f>Input_National_Capacity!A271</f>
        <v>T05A</v>
      </c>
      <c r="B271" s="4" t="str">
        <f>Input_National_Capacity!B271</f>
        <v>Salida Nacional / National exit</v>
      </c>
      <c r="C271" s="53">
        <f>Input!C$144*Input_National_Capacity!$C271+Input!C$145*Input_National_Capacity!$D271+Input!C$146*Input_National_Capacity!$E271+Input!C$147*Input_National_Capacity!$F271+Input!C$148*Input_National_Capacity!$G271+Input!C$149*Input_National_Capacity!$H271</f>
        <v>1908.1697448353993</v>
      </c>
      <c r="F271" s="52"/>
    </row>
    <row r="272" spans="1:6" ht="15" customHeight="1" x14ac:dyDescent="0.45">
      <c r="A272" s="36" t="str">
        <f>Input_National_Capacity!A272</f>
        <v>T05A</v>
      </c>
      <c r="B272" s="4" t="str">
        <f>Input_National_Capacity!B272</f>
        <v>Salida Nacional / National exit</v>
      </c>
      <c r="C272" s="53">
        <f>Input!C$144*Input_National_Capacity!$C272+Input!C$145*Input_National_Capacity!$D272+Input!C$146*Input_National_Capacity!$E272+Input!C$147*Input_National_Capacity!$F272+Input!C$148*Input_National_Capacity!$G272+Input!C$149*Input_National_Capacity!$H272</f>
        <v>252.33804556408066</v>
      </c>
      <c r="F272" s="52"/>
    </row>
    <row r="273" spans="1:6" ht="15" customHeight="1" x14ac:dyDescent="0.45">
      <c r="A273" s="36" t="str">
        <f>Input_National_Capacity!A273</f>
        <v>T07</v>
      </c>
      <c r="B273" s="4" t="str">
        <f>Input_National_Capacity!B273</f>
        <v>Salida Nacional / National exit</v>
      </c>
      <c r="C273" s="53">
        <f>Input!C$144*Input_National_Capacity!$C273+Input!C$145*Input_National_Capacity!$D273+Input!C$146*Input_National_Capacity!$E273+Input!C$147*Input_National_Capacity!$F273+Input!C$148*Input_National_Capacity!$G273+Input!C$149*Input_National_Capacity!$H273</f>
        <v>7230.1833649747468</v>
      </c>
      <c r="F273" s="52"/>
    </row>
    <row r="274" spans="1:6" ht="15" customHeight="1" x14ac:dyDescent="0.45">
      <c r="A274" s="36" t="str">
        <f>Input_National_Capacity!A274</f>
        <v>T08</v>
      </c>
      <c r="B274" s="4" t="str">
        <f>Input_National_Capacity!B274</f>
        <v>Salida Nacional / National exit</v>
      </c>
      <c r="C274" s="53">
        <f>Input!C$144*Input_National_Capacity!$C274+Input!C$145*Input_National_Capacity!$D274+Input!C$146*Input_National_Capacity!$E274+Input!C$147*Input_National_Capacity!$F274+Input!C$148*Input_National_Capacity!$G274+Input!C$149*Input_National_Capacity!$H274</f>
        <v>427.11566620809771</v>
      </c>
      <c r="F274" s="52"/>
    </row>
    <row r="275" spans="1:6" ht="15" customHeight="1" x14ac:dyDescent="0.45">
      <c r="A275" s="36" t="str">
        <f>Input_National_Capacity!A275</f>
        <v>T09.2</v>
      </c>
      <c r="B275" s="4" t="str">
        <f>Input_National_Capacity!B275</f>
        <v>Salida Nacional / National exit</v>
      </c>
      <c r="C275" s="53">
        <f>Input!C$144*Input_National_Capacity!$C275+Input!C$145*Input_National_Capacity!$D275+Input!C$146*Input_National_Capacity!$E275+Input!C$147*Input_National_Capacity!$F275+Input!C$148*Input_National_Capacity!$G275+Input!C$149*Input_National_Capacity!$H275</f>
        <v>8504.726815070404</v>
      </c>
      <c r="F275" s="52"/>
    </row>
    <row r="276" spans="1:6" ht="15" customHeight="1" x14ac:dyDescent="0.45">
      <c r="A276" s="36" t="str">
        <f>Input_National_Capacity!A276</f>
        <v>T10</v>
      </c>
      <c r="B276" s="4" t="str">
        <f>Input_National_Capacity!B276</f>
        <v>Salida Nacional / National exit</v>
      </c>
      <c r="C276" s="53">
        <f>Input!C$144*Input_National_Capacity!$C276+Input!C$145*Input_National_Capacity!$D276+Input!C$146*Input_National_Capacity!$E276+Input!C$147*Input_National_Capacity!$F276+Input!C$148*Input_National_Capacity!$G276+Input!C$149*Input_National_Capacity!$H276</f>
        <v>152.53843001036361</v>
      </c>
      <c r="F276" s="52"/>
    </row>
    <row r="277" spans="1:6" ht="15" customHeight="1" x14ac:dyDescent="0.45">
      <c r="A277" s="36" t="str">
        <f>Input!A113</f>
        <v>PR Barcelona</v>
      </c>
      <c r="B277" s="4" t="s">
        <v>30</v>
      </c>
      <c r="C277" s="53">
        <f>Input!C113</f>
        <v>693.05121415113661</v>
      </c>
      <c r="F277" s="52"/>
    </row>
    <row r="278" spans="1:6" ht="15" customHeight="1" x14ac:dyDescent="0.45">
      <c r="A278" s="36" t="str">
        <f>Input!A114</f>
        <v>PR Cartagena</v>
      </c>
      <c r="B278" s="4" t="s">
        <v>30</v>
      </c>
      <c r="C278" s="53">
        <f>Input!C114</f>
        <v>852.32798334526751</v>
      </c>
      <c r="F278" s="52"/>
    </row>
    <row r="279" spans="1:6" ht="15" customHeight="1" x14ac:dyDescent="0.45">
      <c r="A279" s="36" t="str">
        <f>Input!A115</f>
        <v>PR Huelva</v>
      </c>
      <c r="B279" s="4" t="s">
        <v>30</v>
      </c>
      <c r="C279" s="53">
        <f>Input!C115</f>
        <v>1181.4793535562289</v>
      </c>
      <c r="F279" s="52"/>
    </row>
    <row r="280" spans="1:6" ht="15" customHeight="1" x14ac:dyDescent="0.45">
      <c r="A280" s="36" t="str">
        <f>Input!A116</f>
        <v>PR Bilbao</v>
      </c>
      <c r="B280" s="4" t="s">
        <v>30</v>
      </c>
      <c r="C280" s="53">
        <f>Input!C116</f>
        <v>1763.3583595459345</v>
      </c>
      <c r="F280" s="52"/>
    </row>
    <row r="281" spans="1:6" ht="15" customHeight="1" x14ac:dyDescent="0.45">
      <c r="A281" s="36" t="str">
        <f>Input!A117</f>
        <v>PR Sagunto</v>
      </c>
      <c r="B281" s="4" t="s">
        <v>30</v>
      </c>
      <c r="C281" s="53">
        <f>Input!C117</f>
        <v>735.69412808037555</v>
      </c>
      <c r="F281" s="52"/>
    </row>
    <row r="282" spans="1:6" ht="15" customHeight="1" x14ac:dyDescent="0.45">
      <c r="A282" s="36" t="str">
        <f>Input!A118</f>
        <v>PR Mugardos</v>
      </c>
      <c r="B282" s="4" t="s">
        <v>30</v>
      </c>
      <c r="C282" s="53">
        <f>Input!C118</f>
        <v>686.95456623347707</v>
      </c>
      <c r="F282" s="52"/>
    </row>
    <row r="283" spans="1:6" ht="15" customHeight="1" x14ac:dyDescent="0.45">
      <c r="A283" s="36" t="str">
        <f>Input!A119</f>
        <v>PR El Musel</v>
      </c>
      <c r="B283" s="4" t="s">
        <v>30</v>
      </c>
      <c r="C283" s="53">
        <f>Input!C119</f>
        <v>337.54535399168924</v>
      </c>
      <c r="F283" s="52"/>
    </row>
    <row r="284" spans="1:6" ht="15" customHeight="1" x14ac:dyDescent="0.45">
      <c r="A284" s="36" t="str">
        <f>Input!A109</f>
        <v>CI Tarifa</v>
      </c>
      <c r="B284" s="4" t="s">
        <v>13</v>
      </c>
      <c r="C284" s="53">
        <f>Input!C109</f>
        <v>37753.412258064513</v>
      </c>
      <c r="F284" s="52"/>
    </row>
    <row r="285" spans="1:6" ht="15" customHeight="1" x14ac:dyDescent="0.45">
      <c r="A285" s="36" t="s">
        <v>243</v>
      </c>
      <c r="B285" s="4" t="s">
        <v>15</v>
      </c>
      <c r="C285" s="53">
        <f>Input!C$110*Input!C206/Input!C$208</f>
        <v>49795.060553114505</v>
      </c>
      <c r="F285" s="52"/>
    </row>
    <row r="286" spans="1:6" ht="15" customHeight="1" x14ac:dyDescent="0.45">
      <c r="A286" s="36" t="s">
        <v>244</v>
      </c>
      <c r="B286" s="4" t="s">
        <v>15</v>
      </c>
      <c r="C286" s="53">
        <f>Input!C$110*Input!C207/Input!C$208</f>
        <v>82161.849912638936</v>
      </c>
      <c r="F286" s="52"/>
    </row>
    <row r="287" spans="1:6" ht="15" customHeight="1" x14ac:dyDescent="0.45">
      <c r="A287" s="36" t="s">
        <v>245</v>
      </c>
      <c r="B287" s="4" t="s">
        <v>16</v>
      </c>
      <c r="C287" s="53">
        <f>Input!C$111*Input!C195/Input!C$197</f>
        <v>16960.94479829917</v>
      </c>
      <c r="F287" s="52"/>
    </row>
    <row r="288" spans="1:6" ht="15" customHeight="1" x14ac:dyDescent="0.45">
      <c r="A288" s="36" t="s">
        <v>246</v>
      </c>
      <c r="B288" s="4" t="s">
        <v>16</v>
      </c>
      <c r="C288" s="53">
        <f>Input!C$111*Input!C196/Input!C$197</f>
        <v>1265.7421491268037</v>
      </c>
      <c r="F288" s="52"/>
    </row>
    <row r="289" spans="1:6" ht="15" customHeight="1" x14ac:dyDescent="0.45">
      <c r="A289" s="36" t="str">
        <f>Input!A120</f>
        <v>AS Serrablo</v>
      </c>
      <c r="B289" s="4" t="s">
        <v>32</v>
      </c>
      <c r="C289" s="53">
        <f>Input!C120</f>
        <v>18325.934268751713</v>
      </c>
      <c r="F289" s="52"/>
    </row>
    <row r="290" spans="1:6" ht="15" customHeight="1" x14ac:dyDescent="0.45">
      <c r="A290" s="36" t="str">
        <f>Input!A121</f>
        <v>AS Gaviota</v>
      </c>
      <c r="B290" s="4" t="s">
        <v>32</v>
      </c>
      <c r="C290" s="53">
        <f>Input!C121</f>
        <v>26599.200525872468</v>
      </c>
      <c r="F290" s="52"/>
    </row>
    <row r="291" spans="1:6" ht="15" customHeight="1" x14ac:dyDescent="0.45">
      <c r="A291" s="36" t="str">
        <f>Input!A122</f>
        <v>AS Yela</v>
      </c>
      <c r="B291" s="4" t="s">
        <v>32</v>
      </c>
      <c r="C291" s="53">
        <f>Input!C122</f>
        <v>13975.14817030425</v>
      </c>
      <c r="F291" s="52"/>
    </row>
    <row r="292" spans="1:6" ht="15" customHeight="1" thickBot="1" x14ac:dyDescent="0.5">
      <c r="A292" s="36" t="s">
        <v>237</v>
      </c>
      <c r="B292" s="4" t="s">
        <v>32</v>
      </c>
      <c r="C292" s="53">
        <f>Input!C123</f>
        <v>543.73277255446533</v>
      </c>
      <c r="F292" s="52"/>
    </row>
    <row r="293" spans="1:6" ht="18.75" customHeight="1" thickBot="1" x14ac:dyDescent="0.5">
      <c r="A293" s="23" t="s">
        <v>7</v>
      </c>
      <c r="B293" s="24"/>
      <c r="C293" s="54">
        <f>SUM(C12:C292)</f>
        <v>1650403.264130444</v>
      </c>
    </row>
    <row r="294" spans="1:6" ht="9" customHeight="1" x14ac:dyDescent="0.45">
      <c r="C294" s="52">
        <f>C293-Input!C124</f>
        <v>0</v>
      </c>
    </row>
  </sheetData>
  <mergeCells count="3">
    <mergeCell ref="A10:A11"/>
    <mergeCell ref="B10:B11"/>
    <mergeCell ref="A8:C8"/>
  </mergeCells>
  <printOptions horizontalCentered="1"/>
  <pageMargins left="0.23622047244094491" right="0.23622047244094491" top="0.74803149606299213" bottom="0.74803149606299213" header="0.31496062992125984" footer="0.31496062992125984"/>
  <pageSetup paperSize="9" scale="85" fitToHeight="0" orientation="landscape" verticalDpi="1200" r:id="rId1"/>
  <headerFooter>
    <oddFooter>&amp;L&amp;D&amp;C_x000D_&amp;1#&amp;"Calibri"&amp;10&amp;K000000 PÚBLICA&amp;RPágina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JV33"/>
  <sheetViews>
    <sheetView showGridLines="0" zoomScaleNormal="100" workbookViewId="0">
      <pane xSplit="1" ySplit="11" topLeftCell="B12" activePane="bottomRight" state="frozen"/>
      <selection pane="topRight" activeCell="B1" sqref="B1"/>
      <selection pane="bottomLeft" activeCell="A12" sqref="A12"/>
      <selection pane="bottomRight" activeCell="B12" sqref="B12"/>
    </sheetView>
  </sheetViews>
  <sheetFormatPr baseColWidth="10" defaultColWidth="11.3984375" defaultRowHeight="14.25" x14ac:dyDescent="0.45"/>
  <cols>
    <col min="1" max="1" width="26.265625" style="1" customWidth="1"/>
    <col min="2" max="5" width="14.59765625" style="1" bestFit="1" customWidth="1"/>
    <col min="6" max="10" width="14.59765625" style="1" customWidth="1"/>
    <col min="11" max="11" width="14.59765625" style="1" bestFit="1" customWidth="1"/>
    <col min="12" max="16" width="14.59765625" style="1" customWidth="1"/>
    <col min="17" max="21" width="14.59765625" style="1" bestFit="1" customWidth="1"/>
    <col min="22" max="22" width="16.59765625" style="1" customWidth="1"/>
    <col min="23" max="23" width="16.73046875" style="1" customWidth="1"/>
    <col min="24" max="255" width="14.59765625" style="1" bestFit="1" customWidth="1"/>
    <col min="256" max="282" width="14.59765625" style="1" customWidth="1"/>
    <col min="283" max="283" width="17.265625" style="1" bestFit="1" customWidth="1"/>
    <col min="284" max="16384" width="11.3984375" style="1"/>
  </cols>
  <sheetData>
    <row r="1" spans="1:282" ht="5.0999999999999996" customHeight="1" x14ac:dyDescent="0.4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row>
    <row r="2" spans="1:282" x14ac:dyDescent="0.4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row>
    <row r="3" spans="1:282" x14ac:dyDescent="0.4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row>
    <row r="4" spans="1:282" x14ac:dyDescent="0.45">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row>
    <row r="5" spans="1:282" ht="5.0999999999999996" customHeight="1" thickBot="1" x14ac:dyDescent="0.5">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row>
    <row r="6" spans="1:282" ht="29.25" customHeight="1" thickBot="1" x14ac:dyDescent="0.5">
      <c r="A6" s="187" t="s">
        <v>82</v>
      </c>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8"/>
      <c r="AK6" s="188"/>
      <c r="AL6" s="188"/>
      <c r="AM6" s="188"/>
      <c r="AN6" s="188"/>
      <c r="AO6" s="188"/>
      <c r="AP6" s="188"/>
      <c r="AQ6" s="188"/>
      <c r="AR6" s="188"/>
      <c r="AS6" s="188"/>
      <c r="AT6" s="188"/>
      <c r="AU6" s="188"/>
      <c r="AV6" s="188"/>
      <c r="AW6" s="188"/>
      <c r="AX6" s="188"/>
      <c r="AY6" s="188"/>
      <c r="AZ6" s="188"/>
      <c r="BA6" s="188"/>
      <c r="BB6" s="188"/>
      <c r="BC6" s="188"/>
      <c r="BD6" s="188"/>
      <c r="BE6" s="188"/>
      <c r="BF6" s="188"/>
      <c r="BG6" s="188"/>
      <c r="BH6" s="188"/>
      <c r="BI6" s="188"/>
      <c r="BJ6" s="188"/>
      <c r="BK6" s="188"/>
      <c r="BL6" s="188"/>
      <c r="BM6" s="188"/>
      <c r="BN6" s="188"/>
      <c r="BO6" s="188"/>
      <c r="BP6" s="188"/>
      <c r="BQ6" s="188"/>
      <c r="BR6" s="188"/>
      <c r="BS6" s="188"/>
      <c r="BT6" s="188"/>
      <c r="BU6" s="188"/>
      <c r="BV6" s="188"/>
      <c r="BW6" s="188"/>
      <c r="BX6" s="188"/>
      <c r="BY6" s="188"/>
      <c r="BZ6" s="188"/>
      <c r="CA6" s="188"/>
      <c r="CB6" s="188"/>
      <c r="CC6" s="188"/>
      <c r="CD6" s="188"/>
      <c r="CE6" s="188"/>
      <c r="CF6" s="188"/>
      <c r="CG6" s="188"/>
      <c r="CH6" s="188"/>
      <c r="CI6" s="188"/>
      <c r="CJ6" s="188"/>
      <c r="CK6" s="188"/>
      <c r="CL6" s="188"/>
      <c r="CM6" s="188"/>
      <c r="CN6" s="188"/>
      <c r="CO6" s="188"/>
      <c r="CP6" s="188"/>
      <c r="CQ6" s="188"/>
      <c r="CR6" s="188"/>
      <c r="CS6" s="188"/>
      <c r="CT6" s="188"/>
      <c r="CU6" s="188"/>
      <c r="CV6" s="188"/>
      <c r="CW6" s="188"/>
      <c r="CX6" s="188"/>
      <c r="CY6" s="188"/>
      <c r="CZ6" s="188"/>
      <c r="DA6" s="188"/>
      <c r="DB6" s="188"/>
      <c r="DC6" s="188"/>
      <c r="DD6" s="188"/>
      <c r="DE6" s="188"/>
      <c r="DF6" s="188"/>
      <c r="DG6" s="188"/>
      <c r="DH6" s="188"/>
      <c r="DI6" s="188"/>
      <c r="DJ6" s="188"/>
      <c r="DK6" s="188"/>
      <c r="DL6" s="188"/>
      <c r="DM6" s="188"/>
      <c r="DN6" s="188"/>
      <c r="DO6" s="188"/>
      <c r="DP6" s="188"/>
      <c r="DQ6" s="188"/>
      <c r="DR6" s="188"/>
      <c r="DS6" s="188"/>
      <c r="DT6" s="188"/>
      <c r="DU6" s="188"/>
      <c r="DV6" s="188"/>
      <c r="DW6" s="188"/>
      <c r="DX6" s="188"/>
      <c r="DY6" s="188"/>
      <c r="DZ6" s="188"/>
      <c r="EA6" s="188"/>
      <c r="EB6" s="188"/>
      <c r="EC6" s="188"/>
      <c r="ED6" s="188"/>
      <c r="EE6" s="188"/>
      <c r="EF6" s="188"/>
      <c r="EG6" s="188"/>
      <c r="EH6" s="188"/>
      <c r="EI6" s="188"/>
      <c r="EJ6" s="188"/>
      <c r="EK6" s="188"/>
      <c r="EL6" s="188"/>
      <c r="EM6" s="188"/>
      <c r="EN6" s="188"/>
      <c r="EO6" s="188"/>
      <c r="EP6" s="188"/>
      <c r="EQ6" s="188"/>
      <c r="ER6" s="188"/>
      <c r="ES6" s="188"/>
      <c r="ET6" s="188"/>
      <c r="EU6" s="188"/>
      <c r="EV6" s="188"/>
      <c r="EW6" s="188"/>
      <c r="EX6" s="188"/>
      <c r="EY6" s="188"/>
      <c r="EZ6" s="188"/>
      <c r="FA6" s="188"/>
      <c r="FB6" s="188"/>
      <c r="FC6" s="188"/>
      <c r="FD6" s="188"/>
      <c r="FE6" s="188"/>
      <c r="FF6" s="188"/>
      <c r="FG6" s="188"/>
      <c r="FH6" s="188"/>
      <c r="FI6" s="188"/>
      <c r="FJ6" s="188"/>
      <c r="FK6" s="188"/>
      <c r="FL6" s="188"/>
      <c r="FM6" s="188"/>
      <c r="FN6" s="188"/>
      <c r="FO6" s="188"/>
      <c r="FP6" s="188"/>
      <c r="FQ6" s="188"/>
      <c r="FR6" s="188"/>
      <c r="FS6" s="188"/>
      <c r="FT6" s="188"/>
      <c r="FU6" s="188"/>
      <c r="FV6" s="188"/>
      <c r="FW6" s="188"/>
      <c r="FX6" s="188"/>
      <c r="FY6" s="188"/>
      <c r="FZ6" s="188"/>
      <c r="GA6" s="188"/>
      <c r="GB6" s="188"/>
      <c r="GC6" s="188"/>
      <c r="GD6" s="188"/>
      <c r="GE6" s="188"/>
      <c r="GF6" s="188"/>
      <c r="GG6" s="188"/>
      <c r="GH6" s="188"/>
      <c r="GI6" s="188"/>
      <c r="GJ6" s="188"/>
      <c r="GK6" s="188"/>
      <c r="GL6" s="188"/>
      <c r="GM6" s="188"/>
      <c r="GN6" s="188"/>
      <c r="GO6" s="188"/>
      <c r="GP6" s="188"/>
      <c r="GQ6" s="188"/>
      <c r="GR6" s="188"/>
      <c r="GS6" s="188"/>
      <c r="GT6" s="188"/>
      <c r="GU6" s="188"/>
      <c r="GV6" s="188"/>
      <c r="GW6" s="188"/>
      <c r="GX6" s="188"/>
      <c r="GY6" s="188"/>
      <c r="GZ6" s="188"/>
      <c r="HA6" s="188"/>
      <c r="HB6" s="188"/>
      <c r="HC6" s="188"/>
      <c r="HD6" s="188"/>
      <c r="HE6" s="188"/>
      <c r="HF6" s="188"/>
      <c r="HG6" s="188"/>
      <c r="HH6" s="188"/>
      <c r="HI6" s="188"/>
      <c r="HJ6" s="188"/>
      <c r="HK6" s="188"/>
      <c r="HL6" s="188"/>
      <c r="HM6" s="188"/>
      <c r="HN6" s="188"/>
      <c r="HO6" s="188"/>
      <c r="HP6" s="188"/>
      <c r="HQ6" s="188"/>
      <c r="HR6" s="188"/>
      <c r="HS6" s="188"/>
      <c r="HT6" s="188"/>
      <c r="HU6" s="188"/>
      <c r="HV6" s="188"/>
      <c r="HW6" s="188"/>
      <c r="HX6" s="188"/>
      <c r="HY6" s="188"/>
      <c r="HZ6" s="188"/>
      <c r="IA6" s="188"/>
      <c r="IB6" s="188"/>
      <c r="IC6" s="188"/>
      <c r="ID6" s="188"/>
      <c r="IE6" s="188"/>
      <c r="IF6" s="188"/>
      <c r="IG6" s="188"/>
      <c r="IH6" s="188"/>
      <c r="II6" s="188"/>
      <c r="IJ6" s="188"/>
      <c r="IK6" s="188"/>
      <c r="IL6" s="188"/>
      <c r="IM6" s="188"/>
      <c r="IN6" s="188"/>
      <c r="IO6" s="188"/>
      <c r="IP6" s="188"/>
      <c r="IQ6" s="188"/>
      <c r="IR6" s="188"/>
      <c r="IS6" s="188"/>
      <c r="IT6" s="188"/>
      <c r="IU6" s="188"/>
      <c r="IV6" s="188"/>
      <c r="IW6" s="188"/>
      <c r="IX6" s="188"/>
      <c r="IY6" s="188"/>
      <c r="IZ6" s="188"/>
      <c r="JA6" s="188"/>
      <c r="JB6" s="188"/>
      <c r="JC6" s="188"/>
      <c r="JD6" s="188"/>
      <c r="JE6" s="188"/>
      <c r="JF6" s="188"/>
      <c r="JG6" s="188"/>
      <c r="JH6" s="188"/>
      <c r="JI6" s="188"/>
      <c r="JJ6" s="188"/>
      <c r="JK6" s="188"/>
      <c r="JL6" s="188"/>
      <c r="JM6" s="188"/>
      <c r="JN6" s="188"/>
      <c r="JO6" s="188"/>
      <c r="JP6" s="188"/>
      <c r="JQ6" s="188"/>
      <c r="JR6" s="188"/>
      <c r="JS6" s="188"/>
      <c r="JT6" s="188"/>
      <c r="JU6" s="188"/>
      <c r="JV6" s="188"/>
    </row>
    <row r="7" spans="1:282" ht="5.0999999999999996" customHeight="1" thickBot="1" x14ac:dyDescent="0.5">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row>
    <row r="8" spans="1:282" ht="27.75" customHeight="1" x14ac:dyDescent="0.45">
      <c r="A8" s="69" t="s">
        <v>60</v>
      </c>
      <c r="B8" s="48"/>
      <c r="C8" s="48"/>
      <c r="D8" s="48"/>
      <c r="E8" s="48"/>
      <c r="F8" s="48"/>
      <c r="G8" s="48"/>
      <c r="H8" s="48"/>
      <c r="I8" s="48"/>
      <c r="J8" s="48"/>
      <c r="K8" s="48"/>
      <c r="L8" s="48"/>
      <c r="M8" s="48"/>
      <c r="N8" s="48"/>
      <c r="O8" s="48"/>
      <c r="P8" s="48"/>
      <c r="Q8" s="48"/>
      <c r="R8" s="48"/>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49"/>
      <c r="FE8" s="49"/>
      <c r="FF8" s="49"/>
      <c r="FG8" s="49"/>
      <c r="FH8" s="49"/>
      <c r="FI8" s="49"/>
      <c r="FJ8" s="49"/>
      <c r="FK8" s="49"/>
      <c r="FL8" s="49"/>
      <c r="FM8" s="49"/>
      <c r="FN8" s="49"/>
      <c r="FO8" s="49"/>
      <c r="FP8" s="49"/>
      <c r="FQ8" s="49"/>
      <c r="FR8" s="49"/>
      <c r="FS8" s="49"/>
      <c r="FT8" s="49"/>
      <c r="FU8" s="49"/>
      <c r="FV8" s="49"/>
      <c r="FW8" s="49"/>
      <c r="FX8" s="49"/>
      <c r="FY8" s="49"/>
      <c r="FZ8" s="49"/>
      <c r="GA8" s="49"/>
      <c r="GB8" s="49"/>
      <c r="GC8" s="49"/>
      <c r="GD8" s="49"/>
      <c r="GE8" s="49"/>
      <c r="GF8" s="49"/>
      <c r="GG8" s="49"/>
      <c r="GH8" s="49"/>
      <c r="GI8" s="49"/>
      <c r="GJ8" s="49"/>
      <c r="GK8" s="49"/>
      <c r="GL8" s="49"/>
      <c r="GM8" s="49"/>
      <c r="GN8" s="49"/>
      <c r="GO8" s="49"/>
      <c r="GP8" s="49"/>
      <c r="GQ8" s="49"/>
      <c r="GR8" s="49"/>
      <c r="GS8" s="49"/>
      <c r="GT8" s="49"/>
      <c r="GU8" s="49"/>
      <c r="GV8" s="49"/>
      <c r="GW8" s="49"/>
      <c r="GX8" s="49"/>
      <c r="GY8" s="49"/>
      <c r="GZ8" s="49"/>
      <c r="HA8" s="49"/>
      <c r="HB8" s="49"/>
      <c r="HC8" s="49"/>
      <c r="HD8" s="49"/>
      <c r="HE8" s="49"/>
      <c r="HF8" s="49"/>
      <c r="HG8" s="49"/>
      <c r="HH8" s="49"/>
      <c r="HI8" s="49"/>
      <c r="HJ8" s="49"/>
      <c r="HK8" s="49"/>
      <c r="HL8" s="49"/>
      <c r="HM8" s="49"/>
      <c r="HN8" s="49"/>
      <c r="HO8" s="49"/>
      <c r="HP8" s="49"/>
      <c r="HQ8" s="49"/>
      <c r="HR8" s="49"/>
      <c r="HS8" s="49"/>
      <c r="HT8" s="49"/>
      <c r="HU8" s="49"/>
      <c r="HV8" s="49"/>
      <c r="HW8" s="49"/>
      <c r="HX8" s="49"/>
      <c r="HY8" s="49"/>
      <c r="HZ8" s="49"/>
      <c r="IA8" s="49"/>
      <c r="IB8" s="49"/>
      <c r="IC8" s="49"/>
      <c r="ID8" s="49"/>
      <c r="IE8" s="49"/>
      <c r="IF8" s="49"/>
      <c r="IG8" s="49"/>
      <c r="IH8" s="49"/>
      <c r="II8" s="49"/>
      <c r="IJ8" s="49"/>
      <c r="IK8" s="49"/>
      <c r="IL8" s="49"/>
      <c r="IM8" s="49"/>
      <c r="IN8" s="49"/>
      <c r="IO8" s="49"/>
      <c r="IP8" s="49"/>
      <c r="IQ8" s="49"/>
      <c r="IR8" s="49"/>
      <c r="IS8" s="49"/>
      <c r="IT8" s="49"/>
      <c r="IU8" s="49"/>
      <c r="IV8" s="49"/>
      <c r="IW8" s="49"/>
      <c r="IX8" s="49"/>
      <c r="IY8" s="49"/>
      <c r="IZ8" s="49"/>
      <c r="JA8" s="49"/>
      <c r="JB8" s="49"/>
      <c r="JC8" s="49"/>
      <c r="JD8" s="49"/>
      <c r="JE8" s="49"/>
      <c r="JF8" s="49"/>
      <c r="JG8" s="49"/>
      <c r="JH8" s="49"/>
      <c r="JI8" s="49"/>
      <c r="JJ8" s="49"/>
      <c r="JK8" s="49"/>
      <c r="JL8" s="49"/>
      <c r="JM8" s="49"/>
      <c r="JN8" s="49"/>
      <c r="JO8" s="49"/>
      <c r="JP8" s="49"/>
      <c r="JQ8" s="49"/>
      <c r="JR8" s="49"/>
      <c r="JS8" s="49"/>
      <c r="JT8" s="49"/>
      <c r="JU8" s="49"/>
      <c r="JV8" s="49"/>
    </row>
    <row r="9" spans="1:282" ht="5.0999999999999996" customHeight="1" thickBot="1" x14ac:dyDescent="0.5"/>
    <row r="10" spans="1:282" s="147" customFormat="1" ht="15" customHeight="1" x14ac:dyDescent="0.45">
      <c r="A10" s="169" t="s">
        <v>10</v>
      </c>
      <c r="B10" s="17" t="s">
        <v>61</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s="18"/>
      <c r="HI10" s="18"/>
      <c r="HJ10" s="18"/>
      <c r="HK10" s="18"/>
      <c r="HL10" s="18"/>
      <c r="HM10" s="18"/>
      <c r="HN10" s="18"/>
      <c r="HO10" s="18"/>
      <c r="HP10" s="18"/>
      <c r="HQ10" s="18"/>
      <c r="HR10" s="18"/>
      <c r="HS10" s="18"/>
      <c r="HT10" s="18"/>
      <c r="HU10" s="18"/>
      <c r="HV10" s="18"/>
      <c r="HW10" s="18"/>
      <c r="HX10" s="18"/>
      <c r="HY10" s="18"/>
      <c r="HZ10" s="18"/>
      <c r="IA10" s="18"/>
      <c r="IB10" s="18"/>
      <c r="IC10" s="18"/>
      <c r="ID10" s="18"/>
      <c r="IE10" s="18"/>
      <c r="IF10" s="18"/>
      <c r="IG10" s="18"/>
      <c r="IH10" s="18"/>
      <c r="II10" s="18"/>
      <c r="IJ10" s="18"/>
      <c r="IK10" s="18"/>
      <c r="IL10" s="18"/>
      <c r="IM10" s="18"/>
      <c r="IN10" s="18"/>
      <c r="IO10" s="18"/>
      <c r="IP10" s="18"/>
      <c r="IQ10" s="18"/>
      <c r="IR10" s="18"/>
      <c r="IS10" s="18"/>
      <c r="IT10" s="18"/>
      <c r="IU10" s="18"/>
      <c r="IV10" s="18"/>
      <c r="IW10" s="18"/>
      <c r="IX10" s="18"/>
      <c r="IY10" s="18"/>
      <c r="IZ10" s="18"/>
      <c r="JA10" s="18"/>
      <c r="JB10" s="18"/>
      <c r="JC10" s="18"/>
      <c r="JD10" s="18"/>
      <c r="JE10" s="18"/>
      <c r="JF10" s="18"/>
      <c r="JG10" s="18"/>
      <c r="JH10" s="18"/>
      <c r="JI10" s="18"/>
      <c r="JJ10" s="18"/>
      <c r="JK10" s="18"/>
      <c r="JL10" s="18"/>
      <c r="JM10" s="18"/>
      <c r="JN10" s="18"/>
      <c r="JO10" s="18"/>
      <c r="JP10" s="18"/>
      <c r="JQ10" s="18"/>
      <c r="JR10" s="18"/>
      <c r="JS10" s="18"/>
      <c r="JT10" s="18"/>
      <c r="JU10" s="18"/>
      <c r="JV10" s="19"/>
    </row>
    <row r="11" spans="1:282" ht="33" customHeight="1" x14ac:dyDescent="0.45">
      <c r="A11" s="170"/>
      <c r="B11" s="15" t="s">
        <v>268</v>
      </c>
      <c r="C11" s="16" t="s">
        <v>269</v>
      </c>
      <c r="D11" s="16" t="s">
        <v>270</v>
      </c>
      <c r="E11" s="16" t="s">
        <v>271</v>
      </c>
      <c r="F11" s="16" t="s">
        <v>272</v>
      </c>
      <c r="G11" s="16" t="s">
        <v>273</v>
      </c>
      <c r="H11" s="16" t="s">
        <v>274</v>
      </c>
      <c r="I11" s="16" t="s">
        <v>275</v>
      </c>
      <c r="J11" s="16" t="s">
        <v>276</v>
      </c>
      <c r="K11" s="16" t="s">
        <v>277</v>
      </c>
      <c r="L11" s="16" t="s">
        <v>506</v>
      </c>
      <c r="M11" s="16" t="s">
        <v>278</v>
      </c>
      <c r="N11" s="16" t="s">
        <v>279</v>
      </c>
      <c r="O11" s="16" t="s">
        <v>280</v>
      </c>
      <c r="P11" s="16" t="s">
        <v>281</v>
      </c>
      <c r="Q11" s="16" t="s">
        <v>282</v>
      </c>
      <c r="R11" s="16" t="s">
        <v>283</v>
      </c>
      <c r="S11" s="16" t="s">
        <v>284</v>
      </c>
      <c r="T11" s="16" t="s">
        <v>285</v>
      </c>
      <c r="U11" s="16" t="s">
        <v>286</v>
      </c>
      <c r="V11" s="16" t="s">
        <v>507</v>
      </c>
      <c r="W11" s="16" t="s">
        <v>287</v>
      </c>
      <c r="X11" s="16" t="s">
        <v>288</v>
      </c>
      <c r="Y11" s="16" t="s">
        <v>289</v>
      </c>
      <c r="Z11" s="16" t="s">
        <v>290</v>
      </c>
      <c r="AA11" s="16" t="s">
        <v>291</v>
      </c>
      <c r="AB11" s="16" t="s">
        <v>292</v>
      </c>
      <c r="AC11" s="16" t="s">
        <v>293</v>
      </c>
      <c r="AD11" s="16" t="s">
        <v>294</v>
      </c>
      <c r="AE11" s="16" t="s">
        <v>295</v>
      </c>
      <c r="AF11" s="16" t="s">
        <v>508</v>
      </c>
      <c r="AG11" s="16" t="s">
        <v>296</v>
      </c>
      <c r="AH11" s="16" t="s">
        <v>297</v>
      </c>
      <c r="AI11" s="16" t="s">
        <v>298</v>
      </c>
      <c r="AJ11" s="16" t="s">
        <v>299</v>
      </c>
      <c r="AK11" s="16" t="s">
        <v>300</v>
      </c>
      <c r="AL11" s="16" t="s">
        <v>301</v>
      </c>
      <c r="AM11" s="16" t="s">
        <v>302</v>
      </c>
      <c r="AN11" s="16" t="s">
        <v>303</v>
      </c>
      <c r="AO11" s="16" t="s">
        <v>304</v>
      </c>
      <c r="AP11" s="16" t="s">
        <v>509</v>
      </c>
      <c r="AQ11" s="16" t="s">
        <v>305</v>
      </c>
      <c r="AR11" s="16" t="s">
        <v>306</v>
      </c>
      <c r="AS11" s="16" t="s">
        <v>307</v>
      </c>
      <c r="AT11" s="16" t="s">
        <v>308</v>
      </c>
      <c r="AU11" s="16" t="s">
        <v>309</v>
      </c>
      <c r="AV11" s="16" t="s">
        <v>310</v>
      </c>
      <c r="AW11" s="16" t="s">
        <v>311</v>
      </c>
      <c r="AX11" s="16" t="s">
        <v>312</v>
      </c>
      <c r="AY11" s="16" t="s">
        <v>313</v>
      </c>
      <c r="AZ11" s="16" t="s">
        <v>510</v>
      </c>
      <c r="BA11" s="16" t="s">
        <v>314</v>
      </c>
      <c r="BB11" s="16" t="s">
        <v>315</v>
      </c>
      <c r="BC11" s="16" t="s">
        <v>316</v>
      </c>
      <c r="BD11" s="16" t="s">
        <v>317</v>
      </c>
      <c r="BE11" s="16" t="s">
        <v>318</v>
      </c>
      <c r="BF11" s="16" t="s">
        <v>319</v>
      </c>
      <c r="BG11" s="16" t="s">
        <v>320</v>
      </c>
      <c r="BH11" s="16" t="s">
        <v>321</v>
      </c>
      <c r="BI11" s="16" t="s">
        <v>322</v>
      </c>
      <c r="BJ11" s="16" t="s">
        <v>511</v>
      </c>
      <c r="BK11" s="16" t="s">
        <v>323</v>
      </c>
      <c r="BL11" s="16" t="s">
        <v>324</v>
      </c>
      <c r="BM11" s="16" t="s">
        <v>325</v>
      </c>
      <c r="BN11" s="16" t="s">
        <v>326</v>
      </c>
      <c r="BO11" s="16" t="s">
        <v>327</v>
      </c>
      <c r="BP11" s="16" t="s">
        <v>328</v>
      </c>
      <c r="BQ11" s="16" t="s">
        <v>329</v>
      </c>
      <c r="BR11" s="16" t="s">
        <v>330</v>
      </c>
      <c r="BS11" s="16" t="s">
        <v>331</v>
      </c>
      <c r="BT11" s="16" t="s">
        <v>512</v>
      </c>
      <c r="BU11" s="16" t="s">
        <v>332</v>
      </c>
      <c r="BV11" s="16" t="s">
        <v>333</v>
      </c>
      <c r="BW11" s="16" t="s">
        <v>334</v>
      </c>
      <c r="BX11" s="16" t="s">
        <v>335</v>
      </c>
      <c r="BY11" s="16" t="s">
        <v>336</v>
      </c>
      <c r="BZ11" s="16" t="s">
        <v>337</v>
      </c>
      <c r="CA11" s="16" t="s">
        <v>338</v>
      </c>
      <c r="CB11" s="16" t="s">
        <v>339</v>
      </c>
      <c r="CC11" s="16" t="s">
        <v>340</v>
      </c>
      <c r="CD11" s="16" t="s">
        <v>513</v>
      </c>
      <c r="CE11" s="16" t="s">
        <v>341</v>
      </c>
      <c r="CF11" s="16" t="s">
        <v>342</v>
      </c>
      <c r="CG11" s="16" t="s">
        <v>343</v>
      </c>
      <c r="CH11" s="16" t="s">
        <v>344</v>
      </c>
      <c r="CI11" s="16" t="s">
        <v>345</v>
      </c>
      <c r="CJ11" s="16" t="s">
        <v>346</v>
      </c>
      <c r="CK11" s="16" t="s">
        <v>347</v>
      </c>
      <c r="CL11" s="16" t="s">
        <v>348</v>
      </c>
      <c r="CM11" s="16" t="s">
        <v>349</v>
      </c>
      <c r="CN11" s="16" t="s">
        <v>514</v>
      </c>
      <c r="CO11" s="16" t="s">
        <v>350</v>
      </c>
      <c r="CP11" s="16" t="s">
        <v>351</v>
      </c>
      <c r="CQ11" s="16" t="s">
        <v>352</v>
      </c>
      <c r="CR11" s="16" t="s">
        <v>353</v>
      </c>
      <c r="CS11" s="16" t="s">
        <v>354</v>
      </c>
      <c r="CT11" s="16" t="s">
        <v>355</v>
      </c>
      <c r="CU11" s="16" t="s">
        <v>356</v>
      </c>
      <c r="CV11" s="16" t="s">
        <v>357</v>
      </c>
      <c r="CW11" s="16" t="s">
        <v>358</v>
      </c>
      <c r="CX11" s="16" t="s">
        <v>515</v>
      </c>
      <c r="CY11" s="16" t="s">
        <v>359</v>
      </c>
      <c r="CZ11" s="16" t="s">
        <v>360</v>
      </c>
      <c r="DA11" s="16" t="s">
        <v>361</v>
      </c>
      <c r="DB11" s="16" t="s">
        <v>362</v>
      </c>
      <c r="DC11" s="16" t="s">
        <v>363</v>
      </c>
      <c r="DD11" s="16" t="s">
        <v>364</v>
      </c>
      <c r="DE11" s="16" t="s">
        <v>365</v>
      </c>
      <c r="DF11" s="16" t="s">
        <v>366</v>
      </c>
      <c r="DG11" s="16" t="s">
        <v>367</v>
      </c>
      <c r="DH11" s="16" t="s">
        <v>516</v>
      </c>
      <c r="DI11" s="16" t="s">
        <v>368</v>
      </c>
      <c r="DJ11" s="16" t="s">
        <v>369</v>
      </c>
      <c r="DK11" s="16" t="s">
        <v>370</v>
      </c>
      <c r="DL11" s="16" t="s">
        <v>371</v>
      </c>
      <c r="DM11" s="16" t="s">
        <v>372</v>
      </c>
      <c r="DN11" s="16" t="s">
        <v>373</v>
      </c>
      <c r="DO11" s="16" t="s">
        <v>374</v>
      </c>
      <c r="DP11" s="16" t="s">
        <v>375</v>
      </c>
      <c r="DQ11" s="16" t="s">
        <v>376</v>
      </c>
      <c r="DR11" s="16" t="s">
        <v>517</v>
      </c>
      <c r="DS11" s="16" t="s">
        <v>377</v>
      </c>
      <c r="DT11" s="16" t="s">
        <v>378</v>
      </c>
      <c r="DU11" s="16" t="s">
        <v>379</v>
      </c>
      <c r="DV11" s="16" t="s">
        <v>263</v>
      </c>
      <c r="DW11" s="16" t="s">
        <v>380</v>
      </c>
      <c r="DX11" s="16" t="s">
        <v>381</v>
      </c>
      <c r="DY11" s="16" t="s">
        <v>382</v>
      </c>
      <c r="DZ11" s="16" t="s">
        <v>383</v>
      </c>
      <c r="EA11" s="16" t="s">
        <v>384</v>
      </c>
      <c r="EB11" s="16" t="s">
        <v>518</v>
      </c>
      <c r="EC11" s="16" t="s">
        <v>385</v>
      </c>
      <c r="ED11" s="16" t="s">
        <v>386</v>
      </c>
      <c r="EE11" s="16" t="s">
        <v>387</v>
      </c>
      <c r="EF11" s="16" t="s">
        <v>388</v>
      </c>
      <c r="EG11" s="16" t="s">
        <v>389</v>
      </c>
      <c r="EH11" s="16" t="s">
        <v>390</v>
      </c>
      <c r="EI11" s="16" t="s">
        <v>391</v>
      </c>
      <c r="EJ11" s="16" t="s">
        <v>392</v>
      </c>
      <c r="EK11" s="16" t="s">
        <v>393</v>
      </c>
      <c r="EL11" s="16" t="s">
        <v>519</v>
      </c>
      <c r="EM11" s="16" t="s">
        <v>394</v>
      </c>
      <c r="EN11" s="16" t="s">
        <v>395</v>
      </c>
      <c r="EO11" s="16" t="s">
        <v>396</v>
      </c>
      <c r="EP11" s="16" t="s">
        <v>397</v>
      </c>
      <c r="EQ11" s="16" t="s">
        <v>398</v>
      </c>
      <c r="ER11" s="16" t="s">
        <v>399</v>
      </c>
      <c r="ES11" s="16" t="s">
        <v>400</v>
      </c>
      <c r="ET11" s="16" t="s">
        <v>401</v>
      </c>
      <c r="EU11" s="16" t="s">
        <v>402</v>
      </c>
      <c r="EV11" s="16" t="s">
        <v>520</v>
      </c>
      <c r="EW11" s="16" t="s">
        <v>403</v>
      </c>
      <c r="EX11" s="16" t="s">
        <v>404</v>
      </c>
      <c r="EY11" s="16" t="s">
        <v>405</v>
      </c>
      <c r="EZ11" s="16" t="s">
        <v>406</v>
      </c>
      <c r="FA11" s="16" t="s">
        <v>407</v>
      </c>
      <c r="FB11" s="16" t="s">
        <v>408</v>
      </c>
      <c r="FC11" s="16" t="s">
        <v>409</v>
      </c>
      <c r="FD11" s="16" t="s">
        <v>410</v>
      </c>
      <c r="FE11" s="16" t="s">
        <v>411</v>
      </c>
      <c r="FF11" s="16" t="s">
        <v>521</v>
      </c>
      <c r="FG11" s="16" t="s">
        <v>412</v>
      </c>
      <c r="FH11" s="16" t="s">
        <v>413</v>
      </c>
      <c r="FI11" s="16" t="s">
        <v>414</v>
      </c>
      <c r="FJ11" s="16" t="s">
        <v>415</v>
      </c>
      <c r="FK11" s="16" t="s">
        <v>416</v>
      </c>
      <c r="FL11" s="16" t="s">
        <v>417</v>
      </c>
      <c r="FM11" s="16" t="s">
        <v>418</v>
      </c>
      <c r="FN11" s="16" t="s">
        <v>419</v>
      </c>
      <c r="FO11" s="16" t="s">
        <v>420</v>
      </c>
      <c r="FP11" s="16" t="s">
        <v>522</v>
      </c>
      <c r="FQ11" s="16" t="s">
        <v>421</v>
      </c>
      <c r="FR11" s="16" t="s">
        <v>422</v>
      </c>
      <c r="FS11" s="16" t="s">
        <v>423</v>
      </c>
      <c r="FT11" s="16" t="s">
        <v>424</v>
      </c>
      <c r="FU11" s="16" t="s">
        <v>425</v>
      </c>
      <c r="FV11" s="16" t="s">
        <v>426</v>
      </c>
      <c r="FW11" s="16" t="s">
        <v>427</v>
      </c>
      <c r="FX11" s="16" t="s">
        <v>428</v>
      </c>
      <c r="FY11" s="16" t="s">
        <v>429</v>
      </c>
      <c r="FZ11" s="16" t="s">
        <v>523</v>
      </c>
      <c r="GA11" s="16" t="s">
        <v>430</v>
      </c>
      <c r="GB11" s="16" t="s">
        <v>431</v>
      </c>
      <c r="GC11" s="16" t="s">
        <v>432</v>
      </c>
      <c r="GD11" s="16" t="s">
        <v>433</v>
      </c>
      <c r="GE11" s="16" t="s">
        <v>434</v>
      </c>
      <c r="GF11" s="16" t="s">
        <v>435</v>
      </c>
      <c r="GG11" s="16" t="s">
        <v>436</v>
      </c>
      <c r="GH11" s="16" t="s">
        <v>437</v>
      </c>
      <c r="GI11" s="16" t="s">
        <v>438</v>
      </c>
      <c r="GJ11" s="16" t="s">
        <v>524</v>
      </c>
      <c r="GK11" s="16" t="s">
        <v>439</v>
      </c>
      <c r="GL11" s="16" t="s">
        <v>440</v>
      </c>
      <c r="GM11" s="16" t="s">
        <v>441</v>
      </c>
      <c r="GN11" s="16" t="s">
        <v>442</v>
      </c>
      <c r="GO11" s="16" t="s">
        <v>443</v>
      </c>
      <c r="GP11" s="16" t="s">
        <v>444</v>
      </c>
      <c r="GQ11" s="16" t="s">
        <v>445</v>
      </c>
      <c r="GR11" s="16" t="s">
        <v>446</v>
      </c>
      <c r="GS11" s="16" t="s">
        <v>447</v>
      </c>
      <c r="GT11" s="16" t="s">
        <v>525</v>
      </c>
      <c r="GU11" s="16" t="s">
        <v>448</v>
      </c>
      <c r="GV11" s="16" t="s">
        <v>449</v>
      </c>
      <c r="GW11" s="16" t="s">
        <v>450</v>
      </c>
      <c r="GX11" s="16" t="s">
        <v>451</v>
      </c>
      <c r="GY11" s="16" t="s">
        <v>452</v>
      </c>
      <c r="GZ11" s="16" t="s">
        <v>453</v>
      </c>
      <c r="HA11" s="16" t="s">
        <v>454</v>
      </c>
      <c r="HB11" s="16" t="s">
        <v>455</v>
      </c>
      <c r="HC11" s="16" t="s">
        <v>456</v>
      </c>
      <c r="HD11" s="16" t="s">
        <v>526</v>
      </c>
      <c r="HE11" s="16" t="s">
        <v>457</v>
      </c>
      <c r="HF11" s="16" t="s">
        <v>458</v>
      </c>
      <c r="HG11" s="16" t="s">
        <v>459</v>
      </c>
      <c r="HH11" s="16" t="s">
        <v>460</v>
      </c>
      <c r="HI11" s="16" t="s">
        <v>461</v>
      </c>
      <c r="HJ11" s="16" t="s">
        <v>462</v>
      </c>
      <c r="HK11" s="16" t="s">
        <v>463</v>
      </c>
      <c r="HL11" s="16" t="s">
        <v>464</v>
      </c>
      <c r="HM11" s="16" t="s">
        <v>465</v>
      </c>
      <c r="HN11" s="16" t="s">
        <v>527</v>
      </c>
      <c r="HO11" s="16" t="s">
        <v>466</v>
      </c>
      <c r="HP11" s="16" t="s">
        <v>467</v>
      </c>
      <c r="HQ11" s="16" t="s">
        <v>468</v>
      </c>
      <c r="HR11" s="16" t="s">
        <v>469</v>
      </c>
      <c r="HS11" s="16" t="s">
        <v>470</v>
      </c>
      <c r="HT11" s="16" t="s">
        <v>471</v>
      </c>
      <c r="HU11" s="16" t="s">
        <v>472</v>
      </c>
      <c r="HV11" s="16" t="s">
        <v>473</v>
      </c>
      <c r="HW11" s="16" t="s">
        <v>474</v>
      </c>
      <c r="HX11" s="16" t="s">
        <v>528</v>
      </c>
      <c r="HY11" s="16" t="s">
        <v>475</v>
      </c>
      <c r="HZ11" s="16" t="s">
        <v>476</v>
      </c>
      <c r="IA11" s="16" t="s">
        <v>477</v>
      </c>
      <c r="IB11" s="16" t="s">
        <v>478</v>
      </c>
      <c r="IC11" s="16" t="s">
        <v>479</v>
      </c>
      <c r="ID11" s="16" t="s">
        <v>480</v>
      </c>
      <c r="IE11" s="16" t="s">
        <v>481</v>
      </c>
      <c r="IF11" s="16" t="s">
        <v>482</v>
      </c>
      <c r="IG11" s="16" t="s">
        <v>483</v>
      </c>
      <c r="IH11" s="16" t="s">
        <v>529</v>
      </c>
      <c r="II11" s="16" t="s">
        <v>484</v>
      </c>
      <c r="IJ11" s="16" t="s">
        <v>485</v>
      </c>
      <c r="IK11" s="16" t="s">
        <v>486</v>
      </c>
      <c r="IL11" s="16" t="s">
        <v>487</v>
      </c>
      <c r="IM11" s="16" t="s">
        <v>488</v>
      </c>
      <c r="IN11" s="16" t="s">
        <v>489</v>
      </c>
      <c r="IO11" s="16" t="s">
        <v>490</v>
      </c>
      <c r="IP11" s="16" t="s">
        <v>491</v>
      </c>
      <c r="IQ11" s="16" t="s">
        <v>492</v>
      </c>
      <c r="IR11" s="16" t="s">
        <v>530</v>
      </c>
      <c r="IS11" s="16" t="s">
        <v>493</v>
      </c>
      <c r="IT11" s="16" t="s">
        <v>494</v>
      </c>
      <c r="IU11" s="16" t="s">
        <v>495</v>
      </c>
      <c r="IV11" s="16" t="s">
        <v>496</v>
      </c>
      <c r="IW11" s="16" t="s">
        <v>497</v>
      </c>
      <c r="IX11" s="16" t="s">
        <v>498</v>
      </c>
      <c r="IY11" s="16" t="s">
        <v>499</v>
      </c>
      <c r="IZ11" s="16" t="s">
        <v>500</v>
      </c>
      <c r="JA11" s="16" t="s">
        <v>501</v>
      </c>
      <c r="JB11" s="16" t="s">
        <v>531</v>
      </c>
      <c r="JC11" s="16" t="s">
        <v>502</v>
      </c>
      <c r="JD11" s="16" t="s">
        <v>503</v>
      </c>
      <c r="JE11" s="16" t="s">
        <v>504</v>
      </c>
      <c r="JF11" s="16" t="s">
        <v>505</v>
      </c>
      <c r="JG11" s="16" t="s">
        <v>17</v>
      </c>
      <c r="JH11" s="16" t="s">
        <v>18</v>
      </c>
      <c r="JI11" s="16" t="s">
        <v>19</v>
      </c>
      <c r="JJ11" s="16" t="s">
        <v>20</v>
      </c>
      <c r="JK11" s="16" t="s">
        <v>21</v>
      </c>
      <c r="JL11" s="16" t="s">
        <v>22</v>
      </c>
      <c r="JM11" s="16" t="s">
        <v>255</v>
      </c>
      <c r="JN11" s="16" t="s">
        <v>13</v>
      </c>
      <c r="JO11" s="16" t="s">
        <v>243</v>
      </c>
      <c r="JP11" s="16" t="s">
        <v>244</v>
      </c>
      <c r="JQ11" s="16" t="s">
        <v>245</v>
      </c>
      <c r="JR11" s="16" t="s">
        <v>246</v>
      </c>
      <c r="JS11" s="16" t="s">
        <v>247</v>
      </c>
      <c r="JT11" s="16" t="s">
        <v>248</v>
      </c>
      <c r="JU11" s="16" t="s">
        <v>532</v>
      </c>
      <c r="JV11" s="20" t="s">
        <v>237</v>
      </c>
    </row>
    <row r="12" spans="1:282" ht="15" customHeight="1" x14ac:dyDescent="0.45">
      <c r="A12" s="43" t="s">
        <v>13</v>
      </c>
      <c r="B12" s="41">
        <v>1350.491</v>
      </c>
      <c r="C12" s="41">
        <v>1327.105</v>
      </c>
      <c r="D12" s="41">
        <v>1229.404</v>
      </c>
      <c r="E12" s="41">
        <v>1153.7345</v>
      </c>
      <c r="F12" s="41">
        <v>1133.3415</v>
      </c>
      <c r="G12" s="41">
        <v>1126.1790000000001</v>
      </c>
      <c r="H12" s="41">
        <v>1107.9680000000001</v>
      </c>
      <c r="I12" s="41">
        <v>1100.768</v>
      </c>
      <c r="J12" s="41">
        <v>1096.3679999999999</v>
      </c>
      <c r="K12" s="41">
        <v>1078.473</v>
      </c>
      <c r="L12" s="41">
        <v>1037.0039999999999</v>
      </c>
      <c r="M12" s="41">
        <v>995.11450000000002</v>
      </c>
      <c r="N12" s="41">
        <v>966.35950000000003</v>
      </c>
      <c r="O12" s="41">
        <v>963.89949999999999</v>
      </c>
      <c r="P12" s="41">
        <v>947.13049999999998</v>
      </c>
      <c r="Q12" s="41">
        <v>940.06349999999998</v>
      </c>
      <c r="R12" s="41">
        <v>938.11850000000004</v>
      </c>
      <c r="S12" s="41">
        <v>934.51350000000002</v>
      </c>
      <c r="T12" s="41">
        <v>922.7115</v>
      </c>
      <c r="U12" s="41">
        <v>924.11350000000004</v>
      </c>
      <c r="V12" s="41">
        <v>918.43349999999998</v>
      </c>
      <c r="W12" s="41">
        <v>916.33349999999996</v>
      </c>
      <c r="X12" s="41">
        <v>897.79600000000005</v>
      </c>
      <c r="Y12" s="41">
        <v>890.43</v>
      </c>
      <c r="Z12" s="41">
        <v>871.6</v>
      </c>
      <c r="AA12" s="41">
        <v>871.59900000000005</v>
      </c>
      <c r="AB12" s="41">
        <v>861.28599999999994</v>
      </c>
      <c r="AC12" s="41">
        <v>841.25599999999997</v>
      </c>
      <c r="AD12" s="41">
        <v>833.62400000000002</v>
      </c>
      <c r="AE12" s="41">
        <v>799.654</v>
      </c>
      <c r="AF12" s="41">
        <v>863.38400000000001</v>
      </c>
      <c r="AG12" s="41">
        <v>987.16700000000003</v>
      </c>
      <c r="AH12" s="41">
        <v>1001.967</v>
      </c>
      <c r="AI12" s="41">
        <v>817.52099999999996</v>
      </c>
      <c r="AJ12" s="41">
        <v>837.71799999999996</v>
      </c>
      <c r="AK12" s="41">
        <v>856.01099999999997</v>
      </c>
      <c r="AL12" s="41">
        <v>866.96799999999996</v>
      </c>
      <c r="AM12" s="41">
        <v>881.36400000000003</v>
      </c>
      <c r="AN12" s="41">
        <v>909.70799999999997</v>
      </c>
      <c r="AO12" s="41">
        <v>931.06899999999996</v>
      </c>
      <c r="AP12" s="41">
        <v>958.92700000000002</v>
      </c>
      <c r="AQ12" s="41">
        <v>934.50900000000001</v>
      </c>
      <c r="AR12" s="41">
        <v>919.16300000000001</v>
      </c>
      <c r="AS12" s="41">
        <v>908.16300000000001</v>
      </c>
      <c r="AT12" s="41">
        <v>910.46299999999997</v>
      </c>
      <c r="AU12" s="41">
        <v>896.96299999999997</v>
      </c>
      <c r="AV12" s="41">
        <v>939.90899999999999</v>
      </c>
      <c r="AW12" s="41">
        <v>1080.181</v>
      </c>
      <c r="AX12" s="41">
        <v>1153.2449999999999</v>
      </c>
      <c r="AY12" s="41">
        <v>1160.6614999999999</v>
      </c>
      <c r="AZ12" s="41">
        <v>1156.6614999999999</v>
      </c>
      <c r="BA12" s="41">
        <v>1140.8615</v>
      </c>
      <c r="BB12" s="41">
        <v>1125.4725000000001</v>
      </c>
      <c r="BC12" s="41">
        <v>1113.0515</v>
      </c>
      <c r="BD12" s="41">
        <v>1097.6724999999999</v>
      </c>
      <c r="BE12" s="41">
        <v>1088.3035</v>
      </c>
      <c r="BF12" s="41">
        <v>1080.3275000000001</v>
      </c>
      <c r="BG12" s="41">
        <v>1088.3025</v>
      </c>
      <c r="BH12" s="41">
        <v>1064.5615</v>
      </c>
      <c r="BI12" s="41">
        <v>1062.5965000000001</v>
      </c>
      <c r="BJ12" s="41">
        <v>1042.7974999999999</v>
      </c>
      <c r="BK12" s="41">
        <v>1022.1445</v>
      </c>
      <c r="BL12" s="41">
        <v>1013.4595</v>
      </c>
      <c r="BM12" s="41">
        <v>1002.5285</v>
      </c>
      <c r="BN12" s="41">
        <v>994.74350000000004</v>
      </c>
      <c r="BO12" s="41">
        <v>980.81650000000002</v>
      </c>
      <c r="BP12" s="41">
        <v>976.80550000000005</v>
      </c>
      <c r="BQ12" s="41">
        <v>959.36350000000004</v>
      </c>
      <c r="BR12" s="41">
        <v>948.73050000000001</v>
      </c>
      <c r="BS12" s="41">
        <v>941.10649999999998</v>
      </c>
      <c r="BT12" s="41">
        <v>918.13750000000005</v>
      </c>
      <c r="BU12" s="41">
        <v>931.22149999999999</v>
      </c>
      <c r="BV12" s="41">
        <v>946.22149999999999</v>
      </c>
      <c r="BW12" s="41">
        <v>959.85850000000005</v>
      </c>
      <c r="BX12" s="41">
        <v>970.85850000000005</v>
      </c>
      <c r="BY12" s="41">
        <v>979.0625</v>
      </c>
      <c r="BZ12" s="41">
        <v>1214.4459999999999</v>
      </c>
      <c r="CA12" s="41">
        <v>1001.1515000000001</v>
      </c>
      <c r="CB12" s="41">
        <v>1017.0085</v>
      </c>
      <c r="CC12" s="41">
        <v>1029.9295</v>
      </c>
      <c r="CD12" s="41">
        <v>1035.1385</v>
      </c>
      <c r="CE12" s="41">
        <v>1038.6675</v>
      </c>
      <c r="CF12" s="41">
        <v>1047.0815</v>
      </c>
      <c r="CG12" s="41">
        <v>1054.2435</v>
      </c>
      <c r="CH12" s="41">
        <v>1062.8465000000001</v>
      </c>
      <c r="CI12" s="41">
        <v>1065.3405</v>
      </c>
      <c r="CJ12" s="41">
        <v>1079.7474999999999</v>
      </c>
      <c r="CK12" s="41">
        <v>1097.0255</v>
      </c>
      <c r="CL12" s="41">
        <v>1109.5065</v>
      </c>
      <c r="CM12" s="41">
        <v>1005.9285</v>
      </c>
      <c r="CN12" s="41">
        <v>1017.3545</v>
      </c>
      <c r="CO12" s="41">
        <v>1009.3285</v>
      </c>
      <c r="CP12" s="41">
        <v>1023.9855</v>
      </c>
      <c r="CQ12" s="41">
        <v>1040.4024999999999</v>
      </c>
      <c r="CR12" s="41">
        <v>1044.2045000000001</v>
      </c>
      <c r="CS12" s="41">
        <v>1046.9124999999999</v>
      </c>
      <c r="CT12" s="41">
        <v>1023.7635</v>
      </c>
      <c r="CU12" s="41">
        <v>1244.1410000000001</v>
      </c>
      <c r="CV12" s="41">
        <v>1249.097</v>
      </c>
      <c r="CW12" s="41">
        <v>1190.7619999999999</v>
      </c>
      <c r="CX12" s="41">
        <v>1181.588</v>
      </c>
      <c r="CY12" s="41">
        <v>1176.4680000000001</v>
      </c>
      <c r="CZ12" s="41">
        <v>1166.6890000000001</v>
      </c>
      <c r="DA12" s="41">
        <v>1212.1465000000001</v>
      </c>
      <c r="DB12" s="41">
        <v>1091.2135000000001</v>
      </c>
      <c r="DC12" s="41">
        <v>1166.3074999999999</v>
      </c>
      <c r="DD12" s="41">
        <v>1249.096</v>
      </c>
      <c r="DE12" s="41">
        <v>1148.0305000000001</v>
      </c>
      <c r="DF12" s="41">
        <v>1133.9604999999999</v>
      </c>
      <c r="DG12" s="41">
        <v>1119.1295</v>
      </c>
      <c r="DH12" s="41">
        <v>1114.2805000000001</v>
      </c>
      <c r="DI12" s="41">
        <v>1106.3585</v>
      </c>
      <c r="DJ12" s="41">
        <v>1104.6534999999999</v>
      </c>
      <c r="DK12" s="41">
        <v>1097.7435</v>
      </c>
      <c r="DL12" s="41">
        <v>881.78650000000005</v>
      </c>
      <c r="DM12" s="41">
        <v>848.23350000000005</v>
      </c>
      <c r="DN12" s="41">
        <v>839.78949999999998</v>
      </c>
      <c r="DO12" s="41">
        <v>805.5865</v>
      </c>
      <c r="DP12" s="41">
        <v>796.39549999999997</v>
      </c>
      <c r="DQ12" s="41">
        <v>754.58950000000004</v>
      </c>
      <c r="DR12" s="41">
        <v>698.98950000000002</v>
      </c>
      <c r="DS12" s="41">
        <v>624.43949999999995</v>
      </c>
      <c r="DT12" s="41">
        <v>609.58749999999998</v>
      </c>
      <c r="DU12" s="41">
        <v>598.47149999999999</v>
      </c>
      <c r="DV12" s="41">
        <v>591.67499999999995</v>
      </c>
      <c r="DW12" s="41">
        <v>586.06200000000001</v>
      </c>
      <c r="DX12" s="41">
        <v>1028.6765</v>
      </c>
      <c r="DY12" s="41">
        <v>1036.0235</v>
      </c>
      <c r="DZ12" s="41">
        <v>1235.8040000000001</v>
      </c>
      <c r="EA12" s="41">
        <v>1005.967</v>
      </c>
      <c r="EB12" s="41">
        <v>1003.167</v>
      </c>
      <c r="EC12" s="41">
        <v>1069.3125</v>
      </c>
      <c r="ED12" s="41">
        <v>901.69600000000003</v>
      </c>
      <c r="EE12" s="41">
        <v>1022.967</v>
      </c>
      <c r="EF12" s="41">
        <v>874.23350000000005</v>
      </c>
      <c r="EG12" s="41">
        <v>924.23950000000002</v>
      </c>
      <c r="EH12" s="41">
        <v>935.88250000000005</v>
      </c>
      <c r="EI12" s="41">
        <v>974.03150000000005</v>
      </c>
      <c r="EJ12" s="41">
        <v>985.33349999999996</v>
      </c>
      <c r="EK12" s="41">
        <v>988.43349999999998</v>
      </c>
      <c r="EL12" s="41">
        <v>1066.1065000000001</v>
      </c>
      <c r="EM12" s="41">
        <v>1001.6895</v>
      </c>
      <c r="EN12" s="41">
        <v>1014.8335</v>
      </c>
      <c r="EO12" s="41">
        <v>1046.8205</v>
      </c>
      <c r="EP12" s="41">
        <v>1079.7415000000001</v>
      </c>
      <c r="EQ12" s="41">
        <v>1092.3995</v>
      </c>
      <c r="ER12" s="41">
        <v>1098.9494999999999</v>
      </c>
      <c r="ES12" s="41">
        <v>1088.28</v>
      </c>
      <c r="ET12" s="41">
        <v>1068.768</v>
      </c>
      <c r="EU12" s="41">
        <v>1052.232</v>
      </c>
      <c r="EV12" s="41">
        <v>1052.231</v>
      </c>
      <c r="EW12" s="41">
        <v>974.60749999999996</v>
      </c>
      <c r="EX12" s="41">
        <v>979.48350000000005</v>
      </c>
      <c r="EY12" s="41">
        <v>1026.7655</v>
      </c>
      <c r="EZ12" s="41">
        <v>997.25750000000005</v>
      </c>
      <c r="FA12" s="41">
        <v>534.05999999999995</v>
      </c>
      <c r="FB12" s="41">
        <v>513.90700000000004</v>
      </c>
      <c r="FC12" s="41">
        <v>438.05399999999997</v>
      </c>
      <c r="FD12" s="41">
        <v>430.50099999999998</v>
      </c>
      <c r="FE12" s="41">
        <v>419.59800000000001</v>
      </c>
      <c r="FF12" s="41">
        <v>345.13</v>
      </c>
      <c r="FG12" s="41">
        <v>415.09800000000001</v>
      </c>
      <c r="FH12" s="41">
        <v>393.91199999999998</v>
      </c>
      <c r="FI12" s="41">
        <v>344.94400000000002</v>
      </c>
      <c r="FJ12" s="41">
        <v>302.83499999999998</v>
      </c>
      <c r="FK12" s="41">
        <v>277.66399999999999</v>
      </c>
      <c r="FL12" s="41">
        <v>393.02100000000002</v>
      </c>
      <c r="FM12" s="41">
        <v>431.19600000000003</v>
      </c>
      <c r="FN12" s="41">
        <v>447.08800000000002</v>
      </c>
      <c r="FO12" s="41">
        <v>513.28800000000001</v>
      </c>
      <c r="FP12" s="41">
        <v>534.84299999999996</v>
      </c>
      <c r="FQ12" s="41">
        <v>538.76</v>
      </c>
      <c r="FR12" s="41">
        <v>546.09400000000005</v>
      </c>
      <c r="FS12" s="41">
        <v>558.30600000000004</v>
      </c>
      <c r="FT12" s="41">
        <v>576.20600000000002</v>
      </c>
      <c r="FU12" s="41">
        <v>1044.0944999999999</v>
      </c>
      <c r="FV12" s="41">
        <v>1034.6565000000001</v>
      </c>
      <c r="FW12" s="41">
        <v>984.84849999999994</v>
      </c>
      <c r="FX12" s="41">
        <v>944.90899999999999</v>
      </c>
      <c r="FY12" s="41">
        <v>515.85900000000004</v>
      </c>
      <c r="FZ12" s="41">
        <v>1063.366</v>
      </c>
      <c r="GA12" s="41">
        <v>1097.4849999999999</v>
      </c>
      <c r="GB12" s="41">
        <v>1123.4349999999999</v>
      </c>
      <c r="GC12" s="41">
        <v>1142.9100000000001</v>
      </c>
      <c r="GD12" s="41">
        <v>1161.8820000000001</v>
      </c>
      <c r="GE12" s="41">
        <v>1234.9580000000001</v>
      </c>
      <c r="GF12" s="41">
        <v>1294.961</v>
      </c>
      <c r="GG12" s="41">
        <v>1326.1890000000001</v>
      </c>
      <c r="GH12" s="41">
        <v>1342.5250000000001</v>
      </c>
      <c r="GI12" s="41">
        <v>1355.2809999999999</v>
      </c>
      <c r="GJ12" s="41">
        <v>1388.6130000000001</v>
      </c>
      <c r="GK12" s="41">
        <v>1405.652</v>
      </c>
      <c r="GL12" s="41">
        <v>1421.192</v>
      </c>
      <c r="GM12" s="41">
        <v>1434.222</v>
      </c>
      <c r="GN12" s="41">
        <v>1457.9770000000001</v>
      </c>
      <c r="GO12" s="41">
        <v>1477.6</v>
      </c>
      <c r="GP12" s="41">
        <v>1496.277</v>
      </c>
      <c r="GQ12" s="41">
        <v>1507.027</v>
      </c>
      <c r="GR12" s="41">
        <v>1342.5239999999999</v>
      </c>
      <c r="GS12" s="41">
        <v>655.74749999999995</v>
      </c>
      <c r="GT12" s="41">
        <v>7.84</v>
      </c>
      <c r="GU12" s="41">
        <v>27.29</v>
      </c>
      <c r="GV12" s="41">
        <v>41.95</v>
      </c>
      <c r="GW12" s="41">
        <v>71.849999999999994</v>
      </c>
      <c r="GX12" s="41">
        <v>132.94999999999999</v>
      </c>
      <c r="GY12" s="41">
        <v>175.845</v>
      </c>
      <c r="GZ12" s="41">
        <v>202.35499999999999</v>
      </c>
      <c r="HA12" s="41">
        <v>216.08699999999999</v>
      </c>
      <c r="HB12" s="41">
        <v>258.31400000000002</v>
      </c>
      <c r="HC12" s="41">
        <v>334.02199999999999</v>
      </c>
      <c r="HD12" s="41">
        <v>383.55700000000002</v>
      </c>
      <c r="HE12" s="41">
        <v>450.65699999999998</v>
      </c>
      <c r="HF12" s="41">
        <v>466.35700000000003</v>
      </c>
      <c r="HG12" s="41">
        <v>496.25700000000001</v>
      </c>
      <c r="HH12" s="41">
        <v>513.65700000000004</v>
      </c>
      <c r="HI12" s="41">
        <v>534.15800000000002</v>
      </c>
      <c r="HJ12" s="41">
        <v>579.44899999999996</v>
      </c>
      <c r="HK12" s="41">
        <v>596.07399999999996</v>
      </c>
      <c r="HL12" s="41">
        <v>639.75</v>
      </c>
      <c r="HM12" s="41">
        <v>668.95500000000004</v>
      </c>
      <c r="HN12" s="41">
        <v>689.77800000000002</v>
      </c>
      <c r="HO12" s="41">
        <v>744.76800000000003</v>
      </c>
      <c r="HP12" s="41">
        <v>563.65800000000002</v>
      </c>
      <c r="HQ12" s="41">
        <v>609.05799999999999</v>
      </c>
      <c r="HR12" s="41">
        <v>626.322</v>
      </c>
      <c r="HS12" s="41">
        <v>983.89</v>
      </c>
      <c r="HT12" s="41">
        <v>882.05200000000002</v>
      </c>
      <c r="HU12" s="41">
        <v>781.76099999999997</v>
      </c>
      <c r="HV12" s="41">
        <v>466.20299999999997</v>
      </c>
      <c r="HW12" s="41">
        <v>490.214</v>
      </c>
      <c r="HX12" s="41">
        <v>513.71400000000006</v>
      </c>
      <c r="HY12" s="41">
        <v>528.25400000000002</v>
      </c>
      <c r="HZ12" s="41">
        <v>1040.5809999999999</v>
      </c>
      <c r="IA12" s="41">
        <v>1023.056</v>
      </c>
      <c r="IB12" s="41">
        <v>1016.259</v>
      </c>
      <c r="IC12" s="41">
        <v>1005.597</v>
      </c>
      <c r="ID12" s="41">
        <v>969.63199999999995</v>
      </c>
      <c r="IE12" s="41">
        <v>960.66200000000003</v>
      </c>
      <c r="IF12" s="41">
        <v>931.15700000000004</v>
      </c>
      <c r="IG12" s="41">
        <v>901.26300000000003</v>
      </c>
      <c r="IH12" s="41">
        <v>861.75699999999995</v>
      </c>
      <c r="II12" s="41">
        <v>808.15599999999995</v>
      </c>
      <c r="IJ12" s="41">
        <v>783.02700000000004</v>
      </c>
      <c r="IK12" s="41">
        <v>741.28200000000004</v>
      </c>
      <c r="IL12" s="41">
        <v>728.40700000000004</v>
      </c>
      <c r="IM12" s="41">
        <v>694.97400000000005</v>
      </c>
      <c r="IN12" s="41">
        <v>675.01099999999997</v>
      </c>
      <c r="IO12" s="41">
        <v>622.73500000000001</v>
      </c>
      <c r="IP12" s="41">
        <v>550.56799999999998</v>
      </c>
      <c r="IQ12" s="41">
        <v>491.774</v>
      </c>
      <c r="IR12" s="41">
        <v>830.75599999999997</v>
      </c>
      <c r="IS12" s="41">
        <v>856.10749999999996</v>
      </c>
      <c r="IT12" s="41">
        <v>839.80650000000003</v>
      </c>
      <c r="IU12" s="41">
        <v>824.78949999999998</v>
      </c>
      <c r="IV12" s="41">
        <v>789.42949999999996</v>
      </c>
      <c r="IW12" s="41">
        <v>708.94799999999998</v>
      </c>
      <c r="IX12" s="41">
        <v>650.63049999999998</v>
      </c>
      <c r="IY12" s="41">
        <v>652.17200000000003</v>
      </c>
      <c r="IZ12" s="41">
        <v>640.14099999999996</v>
      </c>
      <c r="JA12" s="41">
        <v>626.90099999999995</v>
      </c>
      <c r="JB12" s="41">
        <v>619.35500000000002</v>
      </c>
      <c r="JC12" s="41">
        <v>603.24099999999999</v>
      </c>
      <c r="JD12" s="41">
        <v>593.24099999999999</v>
      </c>
      <c r="JE12" s="41">
        <v>578.601</v>
      </c>
      <c r="JF12" s="41">
        <v>573.20600000000002</v>
      </c>
      <c r="JG12" s="41">
        <v>1235.809</v>
      </c>
      <c r="JH12" s="41">
        <v>945.90899999999999</v>
      </c>
      <c r="JI12" s="41">
        <v>515.86</v>
      </c>
      <c r="JJ12" s="41">
        <v>1074.6125</v>
      </c>
      <c r="JK12" s="41">
        <v>905.89599999999996</v>
      </c>
      <c r="JL12" s="41">
        <v>1360.5</v>
      </c>
      <c r="JM12" s="41">
        <v>1070.3309999999999</v>
      </c>
      <c r="JN12" s="41">
        <v>0</v>
      </c>
      <c r="JO12" s="41">
        <v>1112.5065</v>
      </c>
      <c r="JP12" s="41">
        <v>1097.5074999999999</v>
      </c>
      <c r="JQ12" s="41">
        <v>528.255</v>
      </c>
      <c r="JR12" s="41">
        <v>1507.028</v>
      </c>
      <c r="JS12" s="41">
        <v>1212.8665000000001</v>
      </c>
      <c r="JT12" s="41">
        <v>1041.3665000000001</v>
      </c>
      <c r="JU12" s="41">
        <v>711.34749999999997</v>
      </c>
      <c r="JV12" s="46">
        <v>474.57799999999997</v>
      </c>
    </row>
    <row r="13" spans="1:282" ht="15" customHeight="1" x14ac:dyDescent="0.45">
      <c r="A13" s="36" t="s">
        <v>533</v>
      </c>
      <c r="B13" s="41">
        <v>1444.3905</v>
      </c>
      <c r="C13" s="42">
        <v>1421.0045</v>
      </c>
      <c r="D13" s="42">
        <v>818.26400000000001</v>
      </c>
      <c r="E13" s="42">
        <v>742.59450000000004</v>
      </c>
      <c r="F13" s="42">
        <v>722.20150000000001</v>
      </c>
      <c r="G13" s="42">
        <v>715.03899999999999</v>
      </c>
      <c r="H13" s="42">
        <v>696.82799999999997</v>
      </c>
      <c r="I13" s="42">
        <v>689.62800000000004</v>
      </c>
      <c r="J13" s="42">
        <v>685.22799999999995</v>
      </c>
      <c r="K13" s="42">
        <v>667.33299999999997</v>
      </c>
      <c r="L13" s="42">
        <v>625.86400000000003</v>
      </c>
      <c r="M13" s="42">
        <v>583.97450000000003</v>
      </c>
      <c r="N13" s="42">
        <v>555.21950000000004</v>
      </c>
      <c r="O13" s="42">
        <v>552.7595</v>
      </c>
      <c r="P13" s="42">
        <v>535.9905</v>
      </c>
      <c r="Q13" s="42">
        <v>528.92349999999999</v>
      </c>
      <c r="R13" s="42">
        <v>526.97850000000005</v>
      </c>
      <c r="S13" s="42">
        <v>523.37350000000004</v>
      </c>
      <c r="T13" s="42">
        <v>511.57150000000001</v>
      </c>
      <c r="U13" s="42">
        <v>512.97349999999994</v>
      </c>
      <c r="V13" s="42">
        <v>507.29349999999999</v>
      </c>
      <c r="W13" s="42">
        <v>505.19349999999997</v>
      </c>
      <c r="X13" s="42">
        <v>486.65600000000001</v>
      </c>
      <c r="Y13" s="42">
        <v>479.29</v>
      </c>
      <c r="Z13" s="42">
        <v>460.46</v>
      </c>
      <c r="AA13" s="42">
        <v>460.459</v>
      </c>
      <c r="AB13" s="42">
        <v>450.14600000000002</v>
      </c>
      <c r="AC13" s="42">
        <v>430.11599999999999</v>
      </c>
      <c r="AD13" s="42">
        <v>422.48399999999998</v>
      </c>
      <c r="AE13" s="42">
        <v>388.51400000000001</v>
      </c>
      <c r="AF13" s="42">
        <v>452.24400000000003</v>
      </c>
      <c r="AG13" s="42">
        <v>576.02700000000004</v>
      </c>
      <c r="AH13" s="42">
        <v>590.827</v>
      </c>
      <c r="AI13" s="42">
        <v>370.64499999999998</v>
      </c>
      <c r="AJ13" s="42">
        <v>350.44799999999998</v>
      </c>
      <c r="AK13" s="42">
        <v>332.15499999999997</v>
      </c>
      <c r="AL13" s="42">
        <v>321.19799999999998</v>
      </c>
      <c r="AM13" s="42">
        <v>306.80200000000002</v>
      </c>
      <c r="AN13" s="42">
        <v>278.45800000000003</v>
      </c>
      <c r="AO13" s="42">
        <v>257.09699999999998</v>
      </c>
      <c r="AP13" s="42">
        <v>229.93799999999999</v>
      </c>
      <c r="AQ13" s="42">
        <v>205.52</v>
      </c>
      <c r="AR13" s="42">
        <v>190.17400000000001</v>
      </c>
      <c r="AS13" s="42">
        <v>179.17400000000001</v>
      </c>
      <c r="AT13" s="42">
        <v>181.47399999999999</v>
      </c>
      <c r="AU13" s="42">
        <v>167.97399999999999</v>
      </c>
      <c r="AV13" s="42">
        <v>210.92</v>
      </c>
      <c r="AW13" s="42">
        <v>669.04100000000005</v>
      </c>
      <c r="AX13" s="42">
        <v>742.10500000000002</v>
      </c>
      <c r="AY13" s="42">
        <v>758.42200000000003</v>
      </c>
      <c r="AZ13" s="42">
        <v>762.42200000000003</v>
      </c>
      <c r="BA13" s="42">
        <v>778.22199999999998</v>
      </c>
      <c r="BB13" s="42">
        <v>793.61099999999999</v>
      </c>
      <c r="BC13" s="42">
        <v>806.03200000000004</v>
      </c>
      <c r="BD13" s="42">
        <v>821.41099999999994</v>
      </c>
      <c r="BE13" s="42">
        <v>830.78</v>
      </c>
      <c r="BF13" s="42">
        <v>838.75599999999997</v>
      </c>
      <c r="BG13" s="42">
        <v>830.78099999999995</v>
      </c>
      <c r="BH13" s="42">
        <v>854.52200000000005</v>
      </c>
      <c r="BI13" s="42">
        <v>856.48699999999997</v>
      </c>
      <c r="BJ13" s="42">
        <v>876.28599999999994</v>
      </c>
      <c r="BK13" s="42">
        <v>896.93899999999996</v>
      </c>
      <c r="BL13" s="42">
        <v>905.62400000000002</v>
      </c>
      <c r="BM13" s="42">
        <v>916.55499999999995</v>
      </c>
      <c r="BN13" s="42">
        <v>914.87699999999995</v>
      </c>
      <c r="BO13" s="42">
        <v>900.95</v>
      </c>
      <c r="BP13" s="42">
        <v>900.05600000000004</v>
      </c>
      <c r="BQ13" s="42">
        <v>917.49800000000005</v>
      </c>
      <c r="BR13" s="42">
        <v>928.13099999999997</v>
      </c>
      <c r="BS13" s="42">
        <v>935.755</v>
      </c>
      <c r="BT13" s="42">
        <v>918.18849999999998</v>
      </c>
      <c r="BU13" s="42">
        <v>931.27250000000004</v>
      </c>
      <c r="BV13" s="42">
        <v>946.27250000000004</v>
      </c>
      <c r="BW13" s="42">
        <v>959.90949999999998</v>
      </c>
      <c r="BX13" s="42">
        <v>970.90949999999998</v>
      </c>
      <c r="BY13" s="42">
        <v>979.11350000000004</v>
      </c>
      <c r="BZ13" s="42">
        <v>803.30600000000004</v>
      </c>
      <c r="CA13" s="42">
        <v>1001.2025</v>
      </c>
      <c r="CB13" s="42">
        <v>1017.0595</v>
      </c>
      <c r="CC13" s="42">
        <v>1029.9804999999999</v>
      </c>
      <c r="CD13" s="42">
        <v>1035.1895</v>
      </c>
      <c r="CE13" s="42">
        <v>1038.7184999999999</v>
      </c>
      <c r="CF13" s="42">
        <v>1047.1324999999999</v>
      </c>
      <c r="CG13" s="42">
        <v>1054.2945</v>
      </c>
      <c r="CH13" s="42">
        <v>1062.8975</v>
      </c>
      <c r="CI13" s="42">
        <v>1065.3915</v>
      </c>
      <c r="CJ13" s="42">
        <v>1079.7985000000001</v>
      </c>
      <c r="CK13" s="42">
        <v>1097.0764999999999</v>
      </c>
      <c r="CL13" s="42">
        <v>1109.5574999999999</v>
      </c>
      <c r="CM13" s="42">
        <v>1005.9795</v>
      </c>
      <c r="CN13" s="42">
        <v>1017.4055</v>
      </c>
      <c r="CO13" s="42">
        <v>1009.3795</v>
      </c>
      <c r="CP13" s="42">
        <v>1024.0364999999999</v>
      </c>
      <c r="CQ13" s="42">
        <v>1040.4535000000001</v>
      </c>
      <c r="CR13" s="42">
        <v>1044.2555</v>
      </c>
      <c r="CS13" s="42">
        <v>1046.9635000000001</v>
      </c>
      <c r="CT13" s="42">
        <v>1023.8145</v>
      </c>
      <c r="CU13" s="42">
        <v>833.00099999999998</v>
      </c>
      <c r="CV13" s="42">
        <v>837.95699999999999</v>
      </c>
      <c r="CW13" s="42">
        <v>779.62199999999996</v>
      </c>
      <c r="CX13" s="42">
        <v>770.44799999999998</v>
      </c>
      <c r="CY13" s="42">
        <v>765.32799999999997</v>
      </c>
      <c r="CZ13" s="42">
        <v>755.54899999999998</v>
      </c>
      <c r="DA13" s="42">
        <v>954.62300000000005</v>
      </c>
      <c r="DB13" s="42">
        <v>833.69</v>
      </c>
      <c r="DC13" s="42">
        <v>908.78399999999999</v>
      </c>
      <c r="DD13" s="42">
        <v>837.95600000000002</v>
      </c>
      <c r="DE13" s="42">
        <v>890.50699999999995</v>
      </c>
      <c r="DF13" s="42">
        <v>876.43700000000001</v>
      </c>
      <c r="DG13" s="42">
        <v>861.60599999999999</v>
      </c>
      <c r="DH13" s="42">
        <v>856.75699999999995</v>
      </c>
      <c r="DI13" s="42">
        <v>848.83500000000004</v>
      </c>
      <c r="DJ13" s="42">
        <v>847.13</v>
      </c>
      <c r="DK13" s="42">
        <v>840.22</v>
      </c>
      <c r="DL13" s="42">
        <v>881.83749999999998</v>
      </c>
      <c r="DM13" s="42">
        <v>848.28449999999998</v>
      </c>
      <c r="DN13" s="42">
        <v>839.84050000000002</v>
      </c>
      <c r="DO13" s="42">
        <v>805.63750000000005</v>
      </c>
      <c r="DP13" s="42">
        <v>796.44650000000001</v>
      </c>
      <c r="DQ13" s="42">
        <v>754.64049999999997</v>
      </c>
      <c r="DR13" s="42">
        <v>699.04049999999995</v>
      </c>
      <c r="DS13" s="42">
        <v>624.4905</v>
      </c>
      <c r="DT13" s="42">
        <v>609.63850000000002</v>
      </c>
      <c r="DU13" s="42">
        <v>598.52250000000004</v>
      </c>
      <c r="DV13" s="42">
        <v>591.726</v>
      </c>
      <c r="DW13" s="42">
        <v>586.11300000000006</v>
      </c>
      <c r="DX13" s="42">
        <v>1028.7275</v>
      </c>
      <c r="DY13" s="42">
        <v>1036.0744999999999</v>
      </c>
      <c r="DZ13" s="42">
        <v>824.66399999999999</v>
      </c>
      <c r="EA13" s="42">
        <v>594.827</v>
      </c>
      <c r="EB13" s="42">
        <v>592.02700000000004</v>
      </c>
      <c r="EC13" s="42">
        <v>1069.3634999999999</v>
      </c>
      <c r="ED13" s="42">
        <v>490.55599999999998</v>
      </c>
      <c r="EE13" s="42">
        <v>611.827</v>
      </c>
      <c r="EF13" s="42">
        <v>874.28449999999998</v>
      </c>
      <c r="EG13" s="42">
        <v>924.29049999999995</v>
      </c>
      <c r="EH13" s="42">
        <v>935.93349999999998</v>
      </c>
      <c r="EI13" s="42">
        <v>974.08249999999998</v>
      </c>
      <c r="EJ13" s="42">
        <v>985.3845</v>
      </c>
      <c r="EK13" s="42">
        <v>988.48450000000003</v>
      </c>
      <c r="EL13" s="42">
        <v>1066.1575</v>
      </c>
      <c r="EM13" s="42">
        <v>1001.7405</v>
      </c>
      <c r="EN13" s="42">
        <v>1014.8845</v>
      </c>
      <c r="EO13" s="42">
        <v>1046.8715</v>
      </c>
      <c r="EP13" s="42">
        <v>1079.7925</v>
      </c>
      <c r="EQ13" s="42">
        <v>1092.4504999999999</v>
      </c>
      <c r="ER13" s="42">
        <v>1099.0005000000001</v>
      </c>
      <c r="ES13" s="42">
        <v>1110.0815</v>
      </c>
      <c r="ET13" s="42">
        <v>1129.5934999999999</v>
      </c>
      <c r="EU13" s="42">
        <v>1146.1295</v>
      </c>
      <c r="EV13" s="42">
        <v>1146.1305</v>
      </c>
      <c r="EW13" s="42">
        <v>894.74099999999999</v>
      </c>
      <c r="EX13" s="42">
        <v>899.61699999999996</v>
      </c>
      <c r="EY13" s="42">
        <v>946.899</v>
      </c>
      <c r="EZ13" s="42">
        <v>917.39099999999996</v>
      </c>
      <c r="FA13" s="42">
        <v>962.625</v>
      </c>
      <c r="FB13" s="42">
        <v>942.47199999999998</v>
      </c>
      <c r="FC13" s="42">
        <v>866.61900000000003</v>
      </c>
      <c r="FD13" s="42">
        <v>859.06600000000003</v>
      </c>
      <c r="FE13" s="42">
        <v>848.16300000000001</v>
      </c>
      <c r="FF13" s="42">
        <v>773.69500000000005</v>
      </c>
      <c r="FG13" s="42">
        <v>843.66300000000001</v>
      </c>
      <c r="FH13" s="42">
        <v>822.47699999999998</v>
      </c>
      <c r="FI13" s="42">
        <v>773.50900000000001</v>
      </c>
      <c r="FJ13" s="42">
        <v>731.4</v>
      </c>
      <c r="FK13" s="42">
        <v>706.22900000000004</v>
      </c>
      <c r="FL13" s="42">
        <v>779.154</v>
      </c>
      <c r="FM13" s="42">
        <v>740.97900000000004</v>
      </c>
      <c r="FN13" s="42">
        <v>725.08699999999999</v>
      </c>
      <c r="FO13" s="42">
        <v>658.88699999999994</v>
      </c>
      <c r="FP13" s="42">
        <v>637.33199999999999</v>
      </c>
      <c r="FQ13" s="42">
        <v>633.41499999999996</v>
      </c>
      <c r="FR13" s="42">
        <v>626.08100000000002</v>
      </c>
      <c r="FS13" s="42">
        <v>613.86900000000003</v>
      </c>
      <c r="FT13" s="42">
        <v>595.96900000000005</v>
      </c>
      <c r="FU13" s="42">
        <v>964.22799999999995</v>
      </c>
      <c r="FV13" s="42">
        <v>954.79</v>
      </c>
      <c r="FW13" s="42">
        <v>904.98199999999997</v>
      </c>
      <c r="FX13" s="42">
        <v>215.92</v>
      </c>
      <c r="FY13" s="42">
        <v>944.42399999999998</v>
      </c>
      <c r="FZ13" s="42">
        <v>1157.2655</v>
      </c>
      <c r="GA13" s="42">
        <v>1191.3844999999999</v>
      </c>
      <c r="GB13" s="42">
        <v>1217.3344999999999</v>
      </c>
      <c r="GC13" s="42">
        <v>1236.8095000000001</v>
      </c>
      <c r="GD13" s="42">
        <v>1255.7815000000001</v>
      </c>
      <c r="GE13" s="42">
        <v>1328.8575000000001</v>
      </c>
      <c r="GF13" s="42">
        <v>1388.8605</v>
      </c>
      <c r="GG13" s="42">
        <v>1420.0885000000001</v>
      </c>
      <c r="GH13" s="42">
        <v>1436.4245000000001</v>
      </c>
      <c r="GI13" s="42">
        <v>1449.1804999999999</v>
      </c>
      <c r="GJ13" s="42">
        <v>1482.5125</v>
      </c>
      <c r="GK13" s="42">
        <v>1499.5515</v>
      </c>
      <c r="GL13" s="42">
        <v>1515.0915</v>
      </c>
      <c r="GM13" s="42">
        <v>1528.1215</v>
      </c>
      <c r="GN13" s="42">
        <v>1551.8765000000001</v>
      </c>
      <c r="GO13" s="42">
        <v>1571.4994999999999</v>
      </c>
      <c r="GP13" s="42">
        <v>1590.1765</v>
      </c>
      <c r="GQ13" s="42">
        <v>1600.9265</v>
      </c>
      <c r="GR13" s="42">
        <v>1436.4235000000001</v>
      </c>
      <c r="GS13" s="42">
        <v>655.79849999999999</v>
      </c>
      <c r="GT13" s="42">
        <v>976.05100000000004</v>
      </c>
      <c r="GU13" s="42">
        <v>956.601</v>
      </c>
      <c r="GV13" s="42">
        <v>941.94100000000003</v>
      </c>
      <c r="GW13" s="42">
        <v>912.04100000000005</v>
      </c>
      <c r="GX13" s="42">
        <v>850.94100000000003</v>
      </c>
      <c r="GY13" s="42">
        <v>808.04600000000005</v>
      </c>
      <c r="GZ13" s="42">
        <v>781.53599999999994</v>
      </c>
      <c r="HA13" s="42">
        <v>767.80399999999997</v>
      </c>
      <c r="HB13" s="42">
        <v>725.577</v>
      </c>
      <c r="HC13" s="42">
        <v>649.86900000000003</v>
      </c>
      <c r="HD13" s="42">
        <v>600.33399999999995</v>
      </c>
      <c r="HE13" s="42">
        <v>533.23400000000004</v>
      </c>
      <c r="HF13" s="42">
        <v>517.53399999999999</v>
      </c>
      <c r="HG13" s="42">
        <v>487.63400000000001</v>
      </c>
      <c r="HH13" s="42">
        <v>470.23399999999998</v>
      </c>
      <c r="HI13" s="42">
        <v>449.733</v>
      </c>
      <c r="HJ13" s="42">
        <v>404.44200000000001</v>
      </c>
      <c r="HK13" s="42">
        <v>387.81700000000001</v>
      </c>
      <c r="HL13" s="42">
        <v>344.14100000000002</v>
      </c>
      <c r="HM13" s="42">
        <v>314.93599999999998</v>
      </c>
      <c r="HN13" s="42">
        <v>294.113</v>
      </c>
      <c r="HO13" s="42">
        <v>349.10300000000001</v>
      </c>
      <c r="HP13" s="42">
        <v>479.233</v>
      </c>
      <c r="HQ13" s="42">
        <v>524.63300000000004</v>
      </c>
      <c r="HR13" s="42">
        <v>545.85299999999995</v>
      </c>
      <c r="HS13" s="42">
        <v>9.9999999999989008E-4</v>
      </c>
      <c r="HT13" s="42">
        <v>101.839</v>
      </c>
      <c r="HU13" s="42">
        <v>202.13</v>
      </c>
      <c r="HV13" s="42">
        <v>894.76800000000003</v>
      </c>
      <c r="HW13" s="42">
        <v>918.779</v>
      </c>
      <c r="HX13" s="42">
        <v>942.279</v>
      </c>
      <c r="HY13" s="42">
        <v>956.81899999999996</v>
      </c>
      <c r="HZ13" s="42">
        <v>1151.1155000000001</v>
      </c>
      <c r="IA13" s="42">
        <v>1133.5905</v>
      </c>
      <c r="IB13" s="42">
        <v>1126.7935</v>
      </c>
      <c r="IC13" s="42">
        <v>1116.1315</v>
      </c>
      <c r="ID13" s="42">
        <v>1080.1665</v>
      </c>
      <c r="IE13" s="42">
        <v>1071.1965</v>
      </c>
      <c r="IF13" s="42">
        <v>1041.6914999999999</v>
      </c>
      <c r="IG13" s="42">
        <v>1011.7975</v>
      </c>
      <c r="IH13" s="42">
        <v>972.29150000000004</v>
      </c>
      <c r="II13" s="42">
        <v>918.69050000000004</v>
      </c>
      <c r="IJ13" s="42">
        <v>943.81949999999995</v>
      </c>
      <c r="IK13" s="42">
        <v>985.56449999999995</v>
      </c>
      <c r="IL13" s="42">
        <v>998.43949999999995</v>
      </c>
      <c r="IM13" s="42">
        <v>1031.8724999999999</v>
      </c>
      <c r="IN13" s="42">
        <v>1051.8354999999999</v>
      </c>
      <c r="IO13" s="42">
        <v>1051.3</v>
      </c>
      <c r="IP13" s="42">
        <v>979.13300000000004</v>
      </c>
      <c r="IQ13" s="42">
        <v>920.33900000000006</v>
      </c>
      <c r="IR13" s="42">
        <v>896.09050000000002</v>
      </c>
      <c r="IS13" s="42">
        <v>856.1585</v>
      </c>
      <c r="IT13" s="42">
        <v>839.85749999999996</v>
      </c>
      <c r="IU13" s="42">
        <v>824.84050000000002</v>
      </c>
      <c r="IV13" s="42">
        <v>789.48050000000001</v>
      </c>
      <c r="IW13" s="42">
        <v>624.52300000000002</v>
      </c>
      <c r="IX13" s="42">
        <v>650.68150000000003</v>
      </c>
      <c r="IY13" s="42">
        <v>680.00350000000003</v>
      </c>
      <c r="IZ13" s="42">
        <v>679.50400000000002</v>
      </c>
      <c r="JA13" s="42">
        <v>666.26400000000001</v>
      </c>
      <c r="JB13" s="42">
        <v>658.71799999999996</v>
      </c>
      <c r="JC13" s="42">
        <v>642.60400000000004</v>
      </c>
      <c r="JD13" s="42">
        <v>632.60400000000004</v>
      </c>
      <c r="JE13" s="42">
        <v>617.96400000000006</v>
      </c>
      <c r="JF13" s="42">
        <v>612.56899999999996</v>
      </c>
      <c r="JG13" s="42">
        <v>824.66899999999998</v>
      </c>
      <c r="JH13" s="42">
        <v>216.92</v>
      </c>
      <c r="JI13" s="42">
        <v>944.42499999999995</v>
      </c>
      <c r="JJ13" s="42">
        <v>1074.6635000000001</v>
      </c>
      <c r="JK13" s="42">
        <v>494.75599999999997</v>
      </c>
      <c r="JL13" s="42">
        <v>1454.3995</v>
      </c>
      <c r="JM13" s="42">
        <v>1164.2304999999999</v>
      </c>
      <c r="JN13" s="42">
        <v>983.89099999999996</v>
      </c>
      <c r="JO13" s="42">
        <v>1112.5574999999999</v>
      </c>
      <c r="JP13" s="42">
        <v>1017.641</v>
      </c>
      <c r="JQ13" s="42">
        <v>956.82</v>
      </c>
      <c r="JR13" s="42">
        <v>1600.9275</v>
      </c>
      <c r="JS13" s="42">
        <v>955.34299999999996</v>
      </c>
      <c r="JT13" s="42">
        <v>1041.4175</v>
      </c>
      <c r="JU13" s="42">
        <v>631.48099999999999</v>
      </c>
      <c r="JV13" s="53">
        <v>903.14300000000003</v>
      </c>
    </row>
    <row r="14" spans="1:282" ht="15" customHeight="1" x14ac:dyDescent="0.45">
      <c r="A14" s="36" t="s">
        <v>243</v>
      </c>
      <c r="B14" s="41">
        <v>793.505</v>
      </c>
      <c r="C14" s="42">
        <v>770.11900000000003</v>
      </c>
      <c r="D14" s="42">
        <v>710.22</v>
      </c>
      <c r="E14" s="42">
        <v>634.55050000000006</v>
      </c>
      <c r="F14" s="42">
        <v>614.15750000000003</v>
      </c>
      <c r="G14" s="42">
        <v>606.995</v>
      </c>
      <c r="H14" s="42">
        <v>588.78399999999999</v>
      </c>
      <c r="I14" s="42">
        <v>581.58399999999995</v>
      </c>
      <c r="J14" s="42">
        <v>577.18399999999997</v>
      </c>
      <c r="K14" s="42">
        <v>559.28899999999999</v>
      </c>
      <c r="L14" s="42">
        <v>600.75800000000004</v>
      </c>
      <c r="M14" s="42">
        <v>642.64750000000004</v>
      </c>
      <c r="N14" s="42">
        <v>671.40250000000003</v>
      </c>
      <c r="O14" s="42">
        <v>673.86249999999995</v>
      </c>
      <c r="P14" s="42">
        <v>690.63149999999996</v>
      </c>
      <c r="Q14" s="42">
        <v>697.69849999999997</v>
      </c>
      <c r="R14" s="42">
        <v>699.64350000000002</v>
      </c>
      <c r="S14" s="42">
        <v>703.24850000000004</v>
      </c>
      <c r="T14" s="42">
        <v>715.05050000000006</v>
      </c>
      <c r="U14" s="42">
        <v>713.64850000000001</v>
      </c>
      <c r="V14" s="42">
        <v>719.32849999999996</v>
      </c>
      <c r="W14" s="42">
        <v>721.42849999999999</v>
      </c>
      <c r="X14" s="42">
        <v>739.96600000000001</v>
      </c>
      <c r="Y14" s="42">
        <v>747.33199999999999</v>
      </c>
      <c r="Z14" s="42">
        <v>766.16200000000003</v>
      </c>
      <c r="AA14" s="42">
        <v>766.16300000000001</v>
      </c>
      <c r="AB14" s="42">
        <v>776.476</v>
      </c>
      <c r="AC14" s="42">
        <v>796.50599999999997</v>
      </c>
      <c r="AD14" s="42">
        <v>804.13800000000003</v>
      </c>
      <c r="AE14" s="42">
        <v>838.10799999999995</v>
      </c>
      <c r="AF14" s="42">
        <v>901.83799999999997</v>
      </c>
      <c r="AG14" s="42">
        <v>1025.6210000000001</v>
      </c>
      <c r="AH14" s="42">
        <v>1040.421</v>
      </c>
      <c r="AI14" s="42">
        <v>855.97699999999998</v>
      </c>
      <c r="AJ14" s="42">
        <v>876.17399999999998</v>
      </c>
      <c r="AK14" s="42">
        <v>894.46699999999998</v>
      </c>
      <c r="AL14" s="42">
        <v>905.42399999999998</v>
      </c>
      <c r="AM14" s="42">
        <v>919.82</v>
      </c>
      <c r="AN14" s="42">
        <v>948.16399999999999</v>
      </c>
      <c r="AO14" s="42">
        <v>969.52499999999998</v>
      </c>
      <c r="AP14" s="42">
        <v>1002.028</v>
      </c>
      <c r="AQ14" s="42">
        <v>1026.4459999999999</v>
      </c>
      <c r="AR14" s="42">
        <v>1041.7919999999999</v>
      </c>
      <c r="AS14" s="42">
        <v>1036.8295000000001</v>
      </c>
      <c r="AT14" s="42">
        <v>1039.1295</v>
      </c>
      <c r="AU14" s="42">
        <v>1025.6295</v>
      </c>
      <c r="AV14" s="42">
        <v>1031.846</v>
      </c>
      <c r="AW14" s="42">
        <v>557.58100000000002</v>
      </c>
      <c r="AX14" s="42">
        <v>484.517</v>
      </c>
      <c r="AY14" s="42">
        <v>468.2</v>
      </c>
      <c r="AZ14" s="42">
        <v>464.2</v>
      </c>
      <c r="BA14" s="42">
        <v>448.4</v>
      </c>
      <c r="BB14" s="42">
        <v>433.01100000000002</v>
      </c>
      <c r="BC14" s="42">
        <v>420.59</v>
      </c>
      <c r="BD14" s="42">
        <v>405.21100000000001</v>
      </c>
      <c r="BE14" s="42">
        <v>395.84199999999998</v>
      </c>
      <c r="BF14" s="42">
        <v>387.86599999999999</v>
      </c>
      <c r="BG14" s="42">
        <v>395.84100000000001</v>
      </c>
      <c r="BH14" s="42">
        <v>372.1</v>
      </c>
      <c r="BI14" s="42">
        <v>370.13499999999999</v>
      </c>
      <c r="BJ14" s="42">
        <v>350.33600000000001</v>
      </c>
      <c r="BK14" s="42">
        <v>329.68299999999999</v>
      </c>
      <c r="BL14" s="42">
        <v>320.99799999999999</v>
      </c>
      <c r="BM14" s="42">
        <v>310.06700000000001</v>
      </c>
      <c r="BN14" s="42">
        <v>302.28199999999998</v>
      </c>
      <c r="BO14" s="42">
        <v>288.35500000000002</v>
      </c>
      <c r="BP14" s="42">
        <v>253.03899999999999</v>
      </c>
      <c r="BQ14" s="42">
        <v>235.59700000000001</v>
      </c>
      <c r="BR14" s="42">
        <v>224.964</v>
      </c>
      <c r="BS14" s="42">
        <v>217.34</v>
      </c>
      <c r="BT14" s="42">
        <v>194.369</v>
      </c>
      <c r="BU14" s="42">
        <v>181.285</v>
      </c>
      <c r="BV14" s="42">
        <v>166.285</v>
      </c>
      <c r="BW14" s="42">
        <v>152.648</v>
      </c>
      <c r="BX14" s="42">
        <v>141.648</v>
      </c>
      <c r="BY14" s="42">
        <v>133.44399999999999</v>
      </c>
      <c r="BZ14" s="42">
        <v>695.26199999999994</v>
      </c>
      <c r="CA14" s="42">
        <v>111.355</v>
      </c>
      <c r="CB14" s="42">
        <v>95.498000000000005</v>
      </c>
      <c r="CC14" s="42">
        <v>82.576999999999998</v>
      </c>
      <c r="CD14" s="42">
        <v>77.367999999999995</v>
      </c>
      <c r="CE14" s="42">
        <v>73.838999999999999</v>
      </c>
      <c r="CF14" s="42">
        <v>65.424999999999997</v>
      </c>
      <c r="CG14" s="42">
        <v>58.262999999999998</v>
      </c>
      <c r="CH14" s="42">
        <v>49.66</v>
      </c>
      <c r="CI14" s="42">
        <v>47.165999999999997</v>
      </c>
      <c r="CJ14" s="42">
        <v>32.759</v>
      </c>
      <c r="CK14" s="42">
        <v>15.481</v>
      </c>
      <c r="CL14" s="42">
        <v>3</v>
      </c>
      <c r="CM14" s="42">
        <v>106.578</v>
      </c>
      <c r="CN14" s="42">
        <v>133.43299999999999</v>
      </c>
      <c r="CO14" s="42">
        <v>141.459</v>
      </c>
      <c r="CP14" s="42">
        <v>156.11600000000001</v>
      </c>
      <c r="CQ14" s="42">
        <v>172.53299999999999</v>
      </c>
      <c r="CR14" s="42">
        <v>176.33500000000001</v>
      </c>
      <c r="CS14" s="42">
        <v>179.04300000000001</v>
      </c>
      <c r="CT14" s="42">
        <v>155.89400000000001</v>
      </c>
      <c r="CU14" s="42">
        <v>724.95699999999999</v>
      </c>
      <c r="CV14" s="42">
        <v>729.91300000000001</v>
      </c>
      <c r="CW14" s="42">
        <v>671.57799999999997</v>
      </c>
      <c r="CX14" s="42">
        <v>662.404</v>
      </c>
      <c r="CY14" s="42">
        <v>657.28399999999999</v>
      </c>
      <c r="CZ14" s="42">
        <v>647.505</v>
      </c>
      <c r="DA14" s="42">
        <v>519.68499999999995</v>
      </c>
      <c r="DB14" s="42">
        <v>398.75200000000001</v>
      </c>
      <c r="DC14" s="42">
        <v>473.846</v>
      </c>
      <c r="DD14" s="42">
        <v>729.91200000000003</v>
      </c>
      <c r="DE14" s="42">
        <v>455.56900000000002</v>
      </c>
      <c r="DF14" s="42">
        <v>441.49900000000002</v>
      </c>
      <c r="DG14" s="42">
        <v>426.66800000000001</v>
      </c>
      <c r="DH14" s="42">
        <v>421.81900000000002</v>
      </c>
      <c r="DI14" s="42">
        <v>413.89699999999999</v>
      </c>
      <c r="DJ14" s="42">
        <v>412.19200000000001</v>
      </c>
      <c r="DK14" s="42">
        <v>405.28199999999998</v>
      </c>
      <c r="DL14" s="42">
        <v>230.72</v>
      </c>
      <c r="DM14" s="42">
        <v>264.27300000000002</v>
      </c>
      <c r="DN14" s="42">
        <v>272.71699999999998</v>
      </c>
      <c r="DO14" s="42">
        <v>306.92</v>
      </c>
      <c r="DP14" s="42">
        <v>316.11099999999999</v>
      </c>
      <c r="DQ14" s="42">
        <v>357.91699999999997</v>
      </c>
      <c r="DR14" s="42">
        <v>413.517</v>
      </c>
      <c r="DS14" s="42">
        <v>488.06700000000001</v>
      </c>
      <c r="DT14" s="42">
        <v>502.91899999999998</v>
      </c>
      <c r="DU14" s="42">
        <v>514.03499999999997</v>
      </c>
      <c r="DV14" s="42">
        <v>520.83150000000001</v>
      </c>
      <c r="DW14" s="42">
        <v>526.44449999999995</v>
      </c>
      <c r="DX14" s="42">
        <v>160.80699999999999</v>
      </c>
      <c r="DY14" s="42">
        <v>168.154</v>
      </c>
      <c r="DZ14" s="42">
        <v>716.62</v>
      </c>
      <c r="EA14" s="42">
        <v>1044.421</v>
      </c>
      <c r="EB14" s="42">
        <v>1041.6210000000001</v>
      </c>
      <c r="EC14" s="42">
        <v>201.44300000000001</v>
      </c>
      <c r="ED14" s="42">
        <v>743.86599999999999</v>
      </c>
      <c r="EE14" s="42">
        <v>1061.421</v>
      </c>
      <c r="EF14" s="42">
        <v>290.27300000000002</v>
      </c>
      <c r="EG14" s="42">
        <v>340.279</v>
      </c>
      <c r="EH14" s="42">
        <v>351.92200000000003</v>
      </c>
      <c r="EI14" s="42">
        <v>352.00099999999998</v>
      </c>
      <c r="EJ14" s="42">
        <v>340.69900000000001</v>
      </c>
      <c r="EK14" s="42">
        <v>337.59899999999999</v>
      </c>
      <c r="EL14" s="42">
        <v>259.92599999999999</v>
      </c>
      <c r="EM14" s="42">
        <v>350.85500000000002</v>
      </c>
      <c r="EN14" s="42">
        <v>363.99900000000002</v>
      </c>
      <c r="EO14" s="42">
        <v>395.98599999999999</v>
      </c>
      <c r="EP14" s="42">
        <v>428.90699999999998</v>
      </c>
      <c r="EQ14" s="42">
        <v>441.565</v>
      </c>
      <c r="ER14" s="42">
        <v>448.11500000000001</v>
      </c>
      <c r="ES14" s="42">
        <v>459.19600000000003</v>
      </c>
      <c r="ET14" s="42">
        <v>478.70800000000003</v>
      </c>
      <c r="EU14" s="42">
        <v>495.24400000000003</v>
      </c>
      <c r="EV14" s="42">
        <v>495.245</v>
      </c>
      <c r="EW14" s="42">
        <v>282.14600000000002</v>
      </c>
      <c r="EX14" s="42">
        <v>287.02199999999999</v>
      </c>
      <c r="EY14" s="42">
        <v>334.30399999999997</v>
      </c>
      <c r="EZ14" s="42">
        <v>304.79599999999999</v>
      </c>
      <c r="FA14" s="42">
        <v>1091.2405000000001</v>
      </c>
      <c r="FB14" s="42">
        <v>1071.0875000000001</v>
      </c>
      <c r="FC14" s="42">
        <v>995.23450000000003</v>
      </c>
      <c r="FD14" s="42">
        <v>987.68150000000003</v>
      </c>
      <c r="FE14" s="42">
        <v>976.77850000000001</v>
      </c>
      <c r="FF14" s="42">
        <v>902.31050000000005</v>
      </c>
      <c r="FG14" s="42">
        <v>972.27850000000001</v>
      </c>
      <c r="FH14" s="42">
        <v>951.09249999999997</v>
      </c>
      <c r="FI14" s="42">
        <v>902.12450000000001</v>
      </c>
      <c r="FJ14" s="42">
        <v>860.01549999999997</v>
      </c>
      <c r="FK14" s="42">
        <v>834.84450000000004</v>
      </c>
      <c r="FL14" s="42">
        <v>719.4855</v>
      </c>
      <c r="FM14" s="42">
        <v>681.31050000000005</v>
      </c>
      <c r="FN14" s="42">
        <v>665.41849999999999</v>
      </c>
      <c r="FO14" s="42">
        <v>599.21849999999995</v>
      </c>
      <c r="FP14" s="42">
        <v>577.6635</v>
      </c>
      <c r="FQ14" s="42">
        <v>573.74649999999997</v>
      </c>
      <c r="FR14" s="42">
        <v>566.41250000000002</v>
      </c>
      <c r="FS14" s="42">
        <v>554.20050000000003</v>
      </c>
      <c r="FT14" s="42">
        <v>536.30050000000006</v>
      </c>
      <c r="FU14" s="42">
        <v>351.63299999999998</v>
      </c>
      <c r="FV14" s="42">
        <v>342.19499999999999</v>
      </c>
      <c r="FW14" s="42">
        <v>292.387</v>
      </c>
      <c r="FX14" s="42">
        <v>1036.846</v>
      </c>
      <c r="FY14" s="42">
        <v>1073.0395000000001</v>
      </c>
      <c r="FZ14" s="42">
        <v>506.38</v>
      </c>
      <c r="GA14" s="42">
        <v>540.49900000000002</v>
      </c>
      <c r="GB14" s="42">
        <v>566.44899999999996</v>
      </c>
      <c r="GC14" s="42">
        <v>585.92399999999998</v>
      </c>
      <c r="GD14" s="42">
        <v>604.89599999999996</v>
      </c>
      <c r="GE14" s="42">
        <v>677.97199999999998</v>
      </c>
      <c r="GF14" s="42">
        <v>737.97500000000002</v>
      </c>
      <c r="GG14" s="42">
        <v>769.20299999999997</v>
      </c>
      <c r="GH14" s="42">
        <v>785.53899999999999</v>
      </c>
      <c r="GI14" s="42">
        <v>798.29499999999996</v>
      </c>
      <c r="GJ14" s="42">
        <v>831.62699999999995</v>
      </c>
      <c r="GK14" s="42">
        <v>848.66600000000005</v>
      </c>
      <c r="GL14" s="42">
        <v>864.20600000000002</v>
      </c>
      <c r="GM14" s="42">
        <v>877.23599999999999</v>
      </c>
      <c r="GN14" s="42">
        <v>900.99099999999999</v>
      </c>
      <c r="GO14" s="42">
        <v>920.61400000000003</v>
      </c>
      <c r="GP14" s="42">
        <v>939.29100000000005</v>
      </c>
      <c r="GQ14" s="42">
        <v>950.04100000000005</v>
      </c>
      <c r="GR14" s="42">
        <v>785.53800000000001</v>
      </c>
      <c r="GS14" s="42">
        <v>519.375</v>
      </c>
      <c r="GT14" s="42">
        <v>1104.6665</v>
      </c>
      <c r="GU14" s="42">
        <v>1085.2165</v>
      </c>
      <c r="GV14" s="42">
        <v>1070.5564999999999</v>
      </c>
      <c r="GW14" s="42">
        <v>1040.6565000000001</v>
      </c>
      <c r="GX14" s="42">
        <v>979.55650000000003</v>
      </c>
      <c r="GY14" s="42">
        <v>936.66150000000005</v>
      </c>
      <c r="GZ14" s="42">
        <v>910.15150000000006</v>
      </c>
      <c r="HA14" s="42">
        <v>896.41949999999997</v>
      </c>
      <c r="HB14" s="42">
        <v>854.1925</v>
      </c>
      <c r="HC14" s="42">
        <v>862.96050000000002</v>
      </c>
      <c r="HD14" s="42">
        <v>813.42550000000006</v>
      </c>
      <c r="HE14" s="42">
        <v>746.32550000000003</v>
      </c>
      <c r="HF14" s="42">
        <v>730.62549999999999</v>
      </c>
      <c r="HG14" s="42">
        <v>700.72550000000001</v>
      </c>
      <c r="HH14" s="42">
        <v>683.32550000000003</v>
      </c>
      <c r="HI14" s="42">
        <v>662.82449999999994</v>
      </c>
      <c r="HJ14" s="42">
        <v>708.1155</v>
      </c>
      <c r="HK14" s="42">
        <v>724.7405</v>
      </c>
      <c r="HL14" s="42">
        <v>768.41650000000004</v>
      </c>
      <c r="HM14" s="42">
        <v>797.62149999999997</v>
      </c>
      <c r="HN14" s="42">
        <v>818.44449999999995</v>
      </c>
      <c r="HO14" s="42">
        <v>873.43449999999996</v>
      </c>
      <c r="HP14" s="42">
        <v>633.32449999999994</v>
      </c>
      <c r="HQ14" s="42">
        <v>587.92449999999997</v>
      </c>
      <c r="HR14" s="42">
        <v>566.70450000000005</v>
      </c>
      <c r="HS14" s="42">
        <v>1112.5564999999999</v>
      </c>
      <c r="HT14" s="42">
        <v>1010.7184999999999</v>
      </c>
      <c r="HU14" s="42">
        <v>910.42750000000001</v>
      </c>
      <c r="HV14" s="42">
        <v>1023.3835</v>
      </c>
      <c r="HW14" s="42">
        <v>857.61400000000003</v>
      </c>
      <c r="HX14" s="42">
        <v>881.11400000000003</v>
      </c>
      <c r="HY14" s="42">
        <v>895.654</v>
      </c>
      <c r="HZ14" s="42">
        <v>506.89499999999998</v>
      </c>
      <c r="IA14" s="42">
        <v>524.41999999999996</v>
      </c>
      <c r="IB14" s="42">
        <v>531.21699999999998</v>
      </c>
      <c r="IC14" s="42">
        <v>541.87900000000002</v>
      </c>
      <c r="ID14" s="42">
        <v>577.84400000000005</v>
      </c>
      <c r="IE14" s="42">
        <v>586.81399999999996</v>
      </c>
      <c r="IF14" s="42">
        <v>614.65300000000002</v>
      </c>
      <c r="IG14" s="42">
        <v>584.75900000000001</v>
      </c>
      <c r="IH14" s="42">
        <v>545.25300000000004</v>
      </c>
      <c r="II14" s="42">
        <v>491.65199999999999</v>
      </c>
      <c r="IJ14" s="42">
        <v>516.78099999999995</v>
      </c>
      <c r="IK14" s="42">
        <v>558.52599999999995</v>
      </c>
      <c r="IL14" s="42">
        <v>571.40099999999995</v>
      </c>
      <c r="IM14" s="42">
        <v>604.83399999999995</v>
      </c>
      <c r="IN14" s="42">
        <v>624.79700000000003</v>
      </c>
      <c r="IO14" s="42">
        <v>677.07299999999998</v>
      </c>
      <c r="IP14" s="42">
        <v>749.24</v>
      </c>
      <c r="IQ14" s="42">
        <v>808.03399999999999</v>
      </c>
      <c r="IR14" s="42">
        <v>469.05200000000002</v>
      </c>
      <c r="IS14" s="42">
        <v>429.12</v>
      </c>
      <c r="IT14" s="42">
        <v>443.13400000000001</v>
      </c>
      <c r="IU14" s="42">
        <v>428.11700000000002</v>
      </c>
      <c r="IV14" s="42">
        <v>392.75700000000001</v>
      </c>
      <c r="IW14" s="42">
        <v>528.572</v>
      </c>
      <c r="IX14" s="42">
        <v>514.25800000000004</v>
      </c>
      <c r="IY14" s="42">
        <v>543.58000000000004</v>
      </c>
      <c r="IZ14" s="42">
        <v>555.61099999999999</v>
      </c>
      <c r="JA14" s="42">
        <v>568.851</v>
      </c>
      <c r="JB14" s="42">
        <v>576.39700000000005</v>
      </c>
      <c r="JC14" s="42">
        <v>582.93550000000005</v>
      </c>
      <c r="JD14" s="42">
        <v>572.93550000000005</v>
      </c>
      <c r="JE14" s="42">
        <v>558.29549999999995</v>
      </c>
      <c r="JF14" s="42">
        <v>552.90049999999997</v>
      </c>
      <c r="JG14" s="42">
        <v>716.625</v>
      </c>
      <c r="JH14" s="42">
        <v>1037.846</v>
      </c>
      <c r="JI14" s="42">
        <v>1073.0405000000001</v>
      </c>
      <c r="JJ14" s="42">
        <v>206.74299999999999</v>
      </c>
      <c r="JK14" s="42">
        <v>748.06600000000003</v>
      </c>
      <c r="JL14" s="42">
        <v>803.51400000000001</v>
      </c>
      <c r="JM14" s="42">
        <v>513.34500000000003</v>
      </c>
      <c r="JN14" s="42">
        <v>1112.5065</v>
      </c>
      <c r="JO14" s="42">
        <v>0</v>
      </c>
      <c r="JP14" s="42">
        <v>405.04599999999999</v>
      </c>
      <c r="JQ14" s="42">
        <v>895.65499999999997</v>
      </c>
      <c r="JR14" s="42">
        <v>950.04200000000003</v>
      </c>
      <c r="JS14" s="42">
        <v>520.40499999999997</v>
      </c>
      <c r="JT14" s="42">
        <v>173.49700000000001</v>
      </c>
      <c r="JU14" s="42">
        <v>521.61400000000003</v>
      </c>
      <c r="JV14" s="53">
        <v>1031.7584999999999</v>
      </c>
    </row>
    <row r="15" spans="1:282" ht="15" customHeight="1" x14ac:dyDescent="0.45">
      <c r="A15" s="36" t="s">
        <v>244</v>
      </c>
      <c r="B15" s="41">
        <v>876.68499999999995</v>
      </c>
      <c r="C15" s="42">
        <v>853.29899999999998</v>
      </c>
      <c r="D15" s="42">
        <v>556.59400000000005</v>
      </c>
      <c r="E15" s="42">
        <v>480.92450000000002</v>
      </c>
      <c r="F15" s="42">
        <v>460.53149999999999</v>
      </c>
      <c r="G15" s="42">
        <v>453.36900000000003</v>
      </c>
      <c r="H15" s="42">
        <v>435.15800000000002</v>
      </c>
      <c r="I15" s="42">
        <v>427.95800000000003</v>
      </c>
      <c r="J15" s="42">
        <v>423.55799999999999</v>
      </c>
      <c r="K15" s="42">
        <v>405.66300000000001</v>
      </c>
      <c r="L15" s="42">
        <v>447.13200000000001</v>
      </c>
      <c r="M15" s="42">
        <v>489.0215</v>
      </c>
      <c r="N15" s="42">
        <v>517.77650000000006</v>
      </c>
      <c r="O15" s="42">
        <v>520.23649999999998</v>
      </c>
      <c r="P15" s="42">
        <v>537.00549999999998</v>
      </c>
      <c r="Q15" s="42">
        <v>544.07249999999999</v>
      </c>
      <c r="R15" s="42">
        <v>546.01750000000004</v>
      </c>
      <c r="S15" s="42">
        <v>549.62249999999995</v>
      </c>
      <c r="T15" s="42">
        <v>561.42449999999997</v>
      </c>
      <c r="U15" s="42">
        <v>560.02250000000004</v>
      </c>
      <c r="V15" s="42">
        <v>565.70249999999999</v>
      </c>
      <c r="W15" s="42">
        <v>567.80250000000001</v>
      </c>
      <c r="X15" s="42">
        <v>586.34</v>
      </c>
      <c r="Y15" s="42">
        <v>593.70600000000002</v>
      </c>
      <c r="Z15" s="42">
        <v>612.53599999999994</v>
      </c>
      <c r="AA15" s="42">
        <v>612.53700000000003</v>
      </c>
      <c r="AB15" s="42">
        <v>622.85</v>
      </c>
      <c r="AC15" s="42">
        <v>642.88</v>
      </c>
      <c r="AD15" s="42">
        <v>650.51199999999994</v>
      </c>
      <c r="AE15" s="42">
        <v>684.48199999999997</v>
      </c>
      <c r="AF15" s="42">
        <v>748.21199999999999</v>
      </c>
      <c r="AG15" s="42">
        <v>871.995</v>
      </c>
      <c r="AH15" s="42">
        <v>886.79499999999996</v>
      </c>
      <c r="AI15" s="42">
        <v>702.351</v>
      </c>
      <c r="AJ15" s="42">
        <v>722.548</v>
      </c>
      <c r="AK15" s="42">
        <v>740.84100000000001</v>
      </c>
      <c r="AL15" s="42">
        <v>751.798</v>
      </c>
      <c r="AM15" s="42">
        <v>766.19399999999996</v>
      </c>
      <c r="AN15" s="42">
        <v>794.53800000000001</v>
      </c>
      <c r="AO15" s="42">
        <v>815.899</v>
      </c>
      <c r="AP15" s="42">
        <v>848.40200000000004</v>
      </c>
      <c r="AQ15" s="42">
        <v>872.82</v>
      </c>
      <c r="AR15" s="42">
        <v>888.16600000000005</v>
      </c>
      <c r="AS15" s="42">
        <v>893.822</v>
      </c>
      <c r="AT15" s="42">
        <v>896.12199999999996</v>
      </c>
      <c r="AU15" s="42">
        <v>905.02200000000005</v>
      </c>
      <c r="AV15" s="42">
        <v>878.22</v>
      </c>
      <c r="AW15" s="42">
        <v>403.95499999999998</v>
      </c>
      <c r="AX15" s="42">
        <v>330.89100000000002</v>
      </c>
      <c r="AY15" s="42">
        <v>314.57400000000001</v>
      </c>
      <c r="AZ15" s="42">
        <v>310.57400000000001</v>
      </c>
      <c r="BA15" s="42">
        <v>294.774</v>
      </c>
      <c r="BB15" s="42">
        <v>279.38499999999999</v>
      </c>
      <c r="BC15" s="42">
        <v>266.964</v>
      </c>
      <c r="BD15" s="42">
        <v>251.58500000000001</v>
      </c>
      <c r="BE15" s="42">
        <v>242.21600000000001</v>
      </c>
      <c r="BF15" s="42">
        <v>234.24</v>
      </c>
      <c r="BG15" s="42">
        <v>242.215</v>
      </c>
      <c r="BH15" s="42">
        <v>218.47399999999999</v>
      </c>
      <c r="BI15" s="42">
        <v>216.50899999999999</v>
      </c>
      <c r="BJ15" s="42">
        <v>196.71</v>
      </c>
      <c r="BK15" s="42">
        <v>176.05699999999999</v>
      </c>
      <c r="BL15" s="42">
        <v>167.37200000000001</v>
      </c>
      <c r="BM15" s="42">
        <v>156.441</v>
      </c>
      <c r="BN15" s="42">
        <v>148.65600000000001</v>
      </c>
      <c r="BO15" s="42">
        <v>134.72900000000001</v>
      </c>
      <c r="BP15" s="42">
        <v>152.00700000000001</v>
      </c>
      <c r="BQ15" s="42">
        <v>169.44900000000001</v>
      </c>
      <c r="BR15" s="42">
        <v>180.08199999999999</v>
      </c>
      <c r="BS15" s="42">
        <v>187.70599999999999</v>
      </c>
      <c r="BT15" s="42">
        <v>210.67699999999999</v>
      </c>
      <c r="BU15" s="42">
        <v>223.761</v>
      </c>
      <c r="BV15" s="42">
        <v>238.761</v>
      </c>
      <c r="BW15" s="42">
        <v>252.398</v>
      </c>
      <c r="BX15" s="42">
        <v>263.39800000000002</v>
      </c>
      <c r="BY15" s="42">
        <v>271.60199999999998</v>
      </c>
      <c r="BZ15" s="42">
        <v>541.63599999999997</v>
      </c>
      <c r="CA15" s="42">
        <v>293.69099999999997</v>
      </c>
      <c r="CB15" s="42">
        <v>309.548</v>
      </c>
      <c r="CC15" s="42">
        <v>322.46899999999999</v>
      </c>
      <c r="CD15" s="42">
        <v>327.678</v>
      </c>
      <c r="CE15" s="42">
        <v>331.20699999999999</v>
      </c>
      <c r="CF15" s="42">
        <v>339.62099999999998</v>
      </c>
      <c r="CG15" s="42">
        <v>346.78300000000002</v>
      </c>
      <c r="CH15" s="42">
        <v>355.38600000000002</v>
      </c>
      <c r="CI15" s="42">
        <v>357.88</v>
      </c>
      <c r="CJ15" s="42">
        <v>372.28699999999998</v>
      </c>
      <c r="CK15" s="42">
        <v>389.565</v>
      </c>
      <c r="CL15" s="42">
        <v>402.04599999999999</v>
      </c>
      <c r="CM15" s="42">
        <v>298.46800000000002</v>
      </c>
      <c r="CN15" s="42">
        <v>309.89400000000001</v>
      </c>
      <c r="CO15" s="42">
        <v>301.86799999999999</v>
      </c>
      <c r="CP15" s="42">
        <v>316.52499999999998</v>
      </c>
      <c r="CQ15" s="42">
        <v>332.94200000000001</v>
      </c>
      <c r="CR15" s="42">
        <v>336.74400000000003</v>
      </c>
      <c r="CS15" s="42">
        <v>339.452</v>
      </c>
      <c r="CT15" s="42">
        <v>316.303</v>
      </c>
      <c r="CU15" s="42">
        <v>571.33100000000002</v>
      </c>
      <c r="CV15" s="42">
        <v>576.28700000000003</v>
      </c>
      <c r="CW15" s="42">
        <v>517.952</v>
      </c>
      <c r="CX15" s="42">
        <v>508.77800000000002</v>
      </c>
      <c r="CY15" s="42">
        <v>503.65800000000002</v>
      </c>
      <c r="CZ15" s="42">
        <v>493.87900000000002</v>
      </c>
      <c r="DA15" s="42">
        <v>366.05900000000003</v>
      </c>
      <c r="DB15" s="42">
        <v>245.126</v>
      </c>
      <c r="DC15" s="42">
        <v>320.22000000000003</v>
      </c>
      <c r="DD15" s="42">
        <v>576.28599999999994</v>
      </c>
      <c r="DE15" s="42">
        <v>301.94299999999998</v>
      </c>
      <c r="DF15" s="42">
        <v>287.87299999999999</v>
      </c>
      <c r="DG15" s="42">
        <v>273.04199999999997</v>
      </c>
      <c r="DH15" s="42">
        <v>268.19299999999998</v>
      </c>
      <c r="DI15" s="42">
        <v>260.27100000000002</v>
      </c>
      <c r="DJ15" s="42">
        <v>258.56599999999997</v>
      </c>
      <c r="DK15" s="42">
        <v>251.65600000000001</v>
      </c>
      <c r="DL15" s="42">
        <v>247.02600000000001</v>
      </c>
      <c r="DM15" s="42">
        <v>280.57900000000001</v>
      </c>
      <c r="DN15" s="42">
        <v>289.02300000000002</v>
      </c>
      <c r="DO15" s="42">
        <v>323.226</v>
      </c>
      <c r="DP15" s="42">
        <v>332.41699999999997</v>
      </c>
      <c r="DQ15" s="42">
        <v>374.22300000000001</v>
      </c>
      <c r="DR15" s="42">
        <v>429.82299999999998</v>
      </c>
      <c r="DS15" s="42">
        <v>473.06799999999998</v>
      </c>
      <c r="DT15" s="42">
        <v>487.92</v>
      </c>
      <c r="DU15" s="42">
        <v>499.036</v>
      </c>
      <c r="DV15" s="42">
        <v>505.83249999999998</v>
      </c>
      <c r="DW15" s="42">
        <v>511.44549999999998</v>
      </c>
      <c r="DX15" s="42">
        <v>321.21600000000001</v>
      </c>
      <c r="DY15" s="42">
        <v>328.56299999999999</v>
      </c>
      <c r="DZ15" s="42">
        <v>562.99400000000003</v>
      </c>
      <c r="EA15" s="42">
        <v>890.79499999999996</v>
      </c>
      <c r="EB15" s="42">
        <v>887.995</v>
      </c>
      <c r="EC15" s="42">
        <v>361.85199999999998</v>
      </c>
      <c r="ED15" s="42">
        <v>590.24</v>
      </c>
      <c r="EE15" s="42">
        <v>907.79499999999996</v>
      </c>
      <c r="EF15" s="42">
        <v>306.57900000000001</v>
      </c>
      <c r="EG15" s="42">
        <v>356.58499999999998</v>
      </c>
      <c r="EH15" s="42">
        <v>368.22800000000001</v>
      </c>
      <c r="EI15" s="42">
        <v>406.37700000000001</v>
      </c>
      <c r="EJ15" s="42">
        <v>417.67899999999997</v>
      </c>
      <c r="EK15" s="42">
        <v>420.779</v>
      </c>
      <c r="EL15" s="42">
        <v>420.33499999999998</v>
      </c>
      <c r="EM15" s="42">
        <v>434.03500000000003</v>
      </c>
      <c r="EN15" s="42">
        <v>447.17899999999997</v>
      </c>
      <c r="EO15" s="42">
        <v>479.166</v>
      </c>
      <c r="EP15" s="42">
        <v>512.08699999999999</v>
      </c>
      <c r="EQ15" s="42">
        <v>524.745</v>
      </c>
      <c r="ER15" s="42">
        <v>531.29499999999996</v>
      </c>
      <c r="ES15" s="42">
        <v>542.37599999999998</v>
      </c>
      <c r="ET15" s="42">
        <v>561.88800000000003</v>
      </c>
      <c r="EU15" s="42">
        <v>578.42399999999998</v>
      </c>
      <c r="EV15" s="42">
        <v>578.42499999999995</v>
      </c>
      <c r="EW15" s="42">
        <v>122.9</v>
      </c>
      <c r="EX15" s="42">
        <v>118.024</v>
      </c>
      <c r="EY15" s="42">
        <v>70.742000000000004</v>
      </c>
      <c r="EZ15" s="42">
        <v>100.25</v>
      </c>
      <c r="FA15" s="42">
        <v>1076.2415000000001</v>
      </c>
      <c r="FB15" s="42">
        <v>1056.0885000000001</v>
      </c>
      <c r="FC15" s="42">
        <v>980.2355</v>
      </c>
      <c r="FD15" s="42">
        <v>972.6825</v>
      </c>
      <c r="FE15" s="42">
        <v>961.77949999999998</v>
      </c>
      <c r="FF15" s="42">
        <v>887.31150000000002</v>
      </c>
      <c r="FG15" s="42">
        <v>957.27949999999998</v>
      </c>
      <c r="FH15" s="42">
        <v>936.09349999999995</v>
      </c>
      <c r="FI15" s="42">
        <v>887.12549999999999</v>
      </c>
      <c r="FJ15" s="42">
        <v>845.01649999999995</v>
      </c>
      <c r="FK15" s="42">
        <v>819.84550000000002</v>
      </c>
      <c r="FL15" s="42">
        <v>704.48649999999998</v>
      </c>
      <c r="FM15" s="42">
        <v>666.31150000000002</v>
      </c>
      <c r="FN15" s="42">
        <v>650.41949999999997</v>
      </c>
      <c r="FO15" s="42">
        <v>584.21950000000004</v>
      </c>
      <c r="FP15" s="42">
        <v>562.66449999999998</v>
      </c>
      <c r="FQ15" s="42">
        <v>558.74749999999995</v>
      </c>
      <c r="FR15" s="42">
        <v>551.4135</v>
      </c>
      <c r="FS15" s="42">
        <v>539.20150000000001</v>
      </c>
      <c r="FT15" s="42">
        <v>521.30150000000003</v>
      </c>
      <c r="FU15" s="42">
        <v>53.412999999999997</v>
      </c>
      <c r="FV15" s="42">
        <v>62.850999999999999</v>
      </c>
      <c r="FW15" s="42">
        <v>122.786</v>
      </c>
      <c r="FX15" s="42">
        <v>883.22</v>
      </c>
      <c r="FY15" s="42">
        <v>1058.0405000000001</v>
      </c>
      <c r="FZ15" s="42">
        <v>589.55999999999995</v>
      </c>
      <c r="GA15" s="42">
        <v>623.67899999999997</v>
      </c>
      <c r="GB15" s="42">
        <v>649.62900000000002</v>
      </c>
      <c r="GC15" s="42">
        <v>669.10400000000004</v>
      </c>
      <c r="GD15" s="42">
        <v>688.07600000000002</v>
      </c>
      <c r="GE15" s="42">
        <v>761.15200000000004</v>
      </c>
      <c r="GF15" s="42">
        <v>821.15499999999997</v>
      </c>
      <c r="GG15" s="42">
        <v>852.38300000000004</v>
      </c>
      <c r="GH15" s="42">
        <v>868.71900000000005</v>
      </c>
      <c r="GI15" s="42">
        <v>881.47500000000002</v>
      </c>
      <c r="GJ15" s="42">
        <v>914.80700000000002</v>
      </c>
      <c r="GK15" s="42">
        <v>931.846</v>
      </c>
      <c r="GL15" s="42">
        <v>947.38599999999997</v>
      </c>
      <c r="GM15" s="42">
        <v>960.41600000000005</v>
      </c>
      <c r="GN15" s="42">
        <v>984.17100000000005</v>
      </c>
      <c r="GO15" s="42">
        <v>1003.794</v>
      </c>
      <c r="GP15" s="42">
        <v>1022.471</v>
      </c>
      <c r="GQ15" s="42">
        <v>1033.221</v>
      </c>
      <c r="GR15" s="42">
        <v>868.71799999999996</v>
      </c>
      <c r="GS15" s="42">
        <v>441.76</v>
      </c>
      <c r="GT15" s="42">
        <v>1089.6675</v>
      </c>
      <c r="GU15" s="42">
        <v>1070.2175</v>
      </c>
      <c r="GV15" s="42">
        <v>1055.5574999999999</v>
      </c>
      <c r="GW15" s="42">
        <v>1025.6575</v>
      </c>
      <c r="GX15" s="42">
        <v>964.5575</v>
      </c>
      <c r="GY15" s="42">
        <v>921.66250000000002</v>
      </c>
      <c r="GZ15" s="42">
        <v>895.15250000000003</v>
      </c>
      <c r="HA15" s="42">
        <v>881.42049999999995</v>
      </c>
      <c r="HB15" s="42">
        <v>839.19349999999997</v>
      </c>
      <c r="HC15" s="42">
        <v>768.04399999999998</v>
      </c>
      <c r="HD15" s="42">
        <v>718.50900000000001</v>
      </c>
      <c r="HE15" s="42">
        <v>651.40899999999999</v>
      </c>
      <c r="HF15" s="42">
        <v>635.70899999999995</v>
      </c>
      <c r="HG15" s="42">
        <v>605.80899999999997</v>
      </c>
      <c r="HH15" s="42">
        <v>588.40899999999999</v>
      </c>
      <c r="HI15" s="42">
        <v>567.90800000000002</v>
      </c>
      <c r="HJ15" s="42">
        <v>613.19899999999996</v>
      </c>
      <c r="HK15" s="42">
        <v>629.82399999999996</v>
      </c>
      <c r="HL15" s="42">
        <v>673.5</v>
      </c>
      <c r="HM15" s="42">
        <v>702.70500000000004</v>
      </c>
      <c r="HN15" s="42">
        <v>723.52800000000002</v>
      </c>
      <c r="HO15" s="42">
        <v>739.36800000000005</v>
      </c>
      <c r="HP15" s="42">
        <v>538.40800000000002</v>
      </c>
      <c r="HQ15" s="42">
        <v>493.00799999999998</v>
      </c>
      <c r="HR15" s="42">
        <v>514.22799999999995</v>
      </c>
      <c r="HS15" s="42">
        <v>1017.64</v>
      </c>
      <c r="HT15" s="42">
        <v>915.80200000000002</v>
      </c>
      <c r="HU15" s="42">
        <v>815.51099999999997</v>
      </c>
      <c r="HV15" s="42">
        <v>1008.3845</v>
      </c>
      <c r="HW15" s="42">
        <v>873.92</v>
      </c>
      <c r="HX15" s="42">
        <v>897.42</v>
      </c>
      <c r="HY15" s="42">
        <v>911.96</v>
      </c>
      <c r="HZ15" s="42">
        <v>590.07500000000005</v>
      </c>
      <c r="IA15" s="42">
        <v>607.6</v>
      </c>
      <c r="IB15" s="42">
        <v>614.39700000000005</v>
      </c>
      <c r="IC15" s="42">
        <v>625.05899999999997</v>
      </c>
      <c r="ID15" s="42">
        <v>661.024</v>
      </c>
      <c r="IE15" s="42">
        <v>660.46400000000006</v>
      </c>
      <c r="IF15" s="42">
        <v>630.95899999999995</v>
      </c>
      <c r="IG15" s="42">
        <v>601.06500000000005</v>
      </c>
      <c r="IH15" s="42">
        <v>561.55899999999997</v>
      </c>
      <c r="II15" s="42">
        <v>507.95800000000003</v>
      </c>
      <c r="IJ15" s="42">
        <v>533.08699999999999</v>
      </c>
      <c r="IK15" s="42">
        <v>574.83199999999999</v>
      </c>
      <c r="IL15" s="42">
        <v>587.70699999999999</v>
      </c>
      <c r="IM15" s="42">
        <v>621.14</v>
      </c>
      <c r="IN15" s="42">
        <v>641.10299999999995</v>
      </c>
      <c r="IO15" s="42">
        <v>693.37900000000002</v>
      </c>
      <c r="IP15" s="42">
        <v>765.54600000000005</v>
      </c>
      <c r="IQ15" s="42">
        <v>824.34</v>
      </c>
      <c r="IR15" s="42">
        <v>485.358</v>
      </c>
      <c r="IS15" s="42">
        <v>445.42599999999999</v>
      </c>
      <c r="IT15" s="42">
        <v>459.44</v>
      </c>
      <c r="IU15" s="42">
        <v>444.423</v>
      </c>
      <c r="IV15" s="42">
        <v>409.06299999999999</v>
      </c>
      <c r="IW15" s="42">
        <v>393.11799999999999</v>
      </c>
      <c r="IX15" s="42">
        <v>499.25900000000001</v>
      </c>
      <c r="IY15" s="42">
        <v>528.58100000000002</v>
      </c>
      <c r="IZ15" s="42">
        <v>540.61199999999997</v>
      </c>
      <c r="JA15" s="42">
        <v>553.85199999999998</v>
      </c>
      <c r="JB15" s="42">
        <v>561.39800000000002</v>
      </c>
      <c r="JC15" s="42">
        <v>567.93650000000002</v>
      </c>
      <c r="JD15" s="42">
        <v>557.93650000000002</v>
      </c>
      <c r="JE15" s="42">
        <v>543.29650000000004</v>
      </c>
      <c r="JF15" s="42">
        <v>537.90150000000006</v>
      </c>
      <c r="JG15" s="42">
        <v>562.99900000000002</v>
      </c>
      <c r="JH15" s="42">
        <v>884.22</v>
      </c>
      <c r="JI15" s="42">
        <v>1058.0415</v>
      </c>
      <c r="JJ15" s="42">
        <v>367.15199999999999</v>
      </c>
      <c r="JK15" s="42">
        <v>594.44000000000005</v>
      </c>
      <c r="JL15" s="42">
        <v>886.69399999999996</v>
      </c>
      <c r="JM15" s="42">
        <v>596.52499999999998</v>
      </c>
      <c r="JN15" s="42">
        <v>1097.5074999999999</v>
      </c>
      <c r="JO15" s="42">
        <v>405.04599999999999</v>
      </c>
      <c r="JP15" s="42">
        <v>0</v>
      </c>
      <c r="JQ15" s="42">
        <v>911.96100000000001</v>
      </c>
      <c r="JR15" s="42">
        <v>1033.222</v>
      </c>
      <c r="JS15" s="42">
        <v>366.779</v>
      </c>
      <c r="JT15" s="42">
        <v>333.90600000000001</v>
      </c>
      <c r="JU15" s="42">
        <v>386.16</v>
      </c>
      <c r="JV15" s="53">
        <v>1016.7595</v>
      </c>
    </row>
    <row r="16" spans="1:282" ht="15" customHeight="1" x14ac:dyDescent="0.45">
      <c r="A16" s="36" t="s">
        <v>245</v>
      </c>
      <c r="B16" s="41">
        <v>946.33799999999997</v>
      </c>
      <c r="C16" s="42">
        <v>922.952</v>
      </c>
      <c r="D16" s="42">
        <v>1217.135</v>
      </c>
      <c r="E16" s="42">
        <v>1141.4655</v>
      </c>
      <c r="F16" s="42">
        <v>1121.0725</v>
      </c>
      <c r="G16" s="42">
        <v>1113.9100000000001</v>
      </c>
      <c r="H16" s="42">
        <v>1095.6990000000001</v>
      </c>
      <c r="I16" s="42">
        <v>1088.499</v>
      </c>
      <c r="J16" s="42">
        <v>1084.0989999999999</v>
      </c>
      <c r="K16" s="42">
        <v>1066.204</v>
      </c>
      <c r="L16" s="42">
        <v>1107.673</v>
      </c>
      <c r="M16" s="42">
        <v>1149.5625</v>
      </c>
      <c r="N16" s="42">
        <v>1178.3175000000001</v>
      </c>
      <c r="O16" s="42">
        <v>1180.7774999999999</v>
      </c>
      <c r="P16" s="42">
        <v>1197.5464999999999</v>
      </c>
      <c r="Q16" s="42">
        <v>1204.6134999999999</v>
      </c>
      <c r="R16" s="42">
        <v>1206.5585000000001</v>
      </c>
      <c r="S16" s="42">
        <v>1210.1635000000001</v>
      </c>
      <c r="T16" s="42">
        <v>1221.9655</v>
      </c>
      <c r="U16" s="42">
        <v>1220.5635</v>
      </c>
      <c r="V16" s="42">
        <v>1226.2435</v>
      </c>
      <c r="W16" s="42">
        <v>1228.3434999999999</v>
      </c>
      <c r="X16" s="42">
        <v>1236.5985000000001</v>
      </c>
      <c r="Y16" s="42">
        <v>1229.2325000000001</v>
      </c>
      <c r="Z16" s="42">
        <v>1210.4024999999999</v>
      </c>
      <c r="AA16" s="42">
        <v>1210.4014999999999</v>
      </c>
      <c r="AB16" s="42">
        <v>1200.0885000000001</v>
      </c>
      <c r="AC16" s="42">
        <v>1180.0585000000001</v>
      </c>
      <c r="AD16" s="42">
        <v>1172.4265</v>
      </c>
      <c r="AE16" s="42">
        <v>1138.4565</v>
      </c>
      <c r="AF16" s="42">
        <v>1202.1865</v>
      </c>
      <c r="AG16" s="42">
        <v>1325.9694999999999</v>
      </c>
      <c r="AH16" s="42">
        <v>1340.7695000000001</v>
      </c>
      <c r="AI16" s="42">
        <v>1156.3235</v>
      </c>
      <c r="AJ16" s="42">
        <v>1176.5205000000001</v>
      </c>
      <c r="AK16" s="42">
        <v>1194.8135</v>
      </c>
      <c r="AL16" s="42">
        <v>1205.7705000000001</v>
      </c>
      <c r="AM16" s="42">
        <v>1220.1665</v>
      </c>
      <c r="AN16" s="42">
        <v>1248.5105000000001</v>
      </c>
      <c r="AO16" s="42">
        <v>1269.8715</v>
      </c>
      <c r="AP16" s="42">
        <v>1297.7294999999999</v>
      </c>
      <c r="AQ16" s="42">
        <v>1273.3115</v>
      </c>
      <c r="AR16" s="42">
        <v>1257.9655</v>
      </c>
      <c r="AS16" s="42">
        <v>1246.9655</v>
      </c>
      <c r="AT16" s="42">
        <v>1249.2655</v>
      </c>
      <c r="AU16" s="42">
        <v>1235.7655</v>
      </c>
      <c r="AV16" s="42">
        <v>1278.7114999999999</v>
      </c>
      <c r="AW16" s="42">
        <v>1064.4960000000001</v>
      </c>
      <c r="AX16" s="42">
        <v>991.43200000000002</v>
      </c>
      <c r="AY16" s="42">
        <v>975.11500000000001</v>
      </c>
      <c r="AZ16" s="42">
        <v>971.11500000000001</v>
      </c>
      <c r="BA16" s="42">
        <v>955.31500000000005</v>
      </c>
      <c r="BB16" s="42">
        <v>939.92600000000004</v>
      </c>
      <c r="BC16" s="42">
        <v>927.505</v>
      </c>
      <c r="BD16" s="42">
        <v>912.12599999999998</v>
      </c>
      <c r="BE16" s="42">
        <v>902.75699999999995</v>
      </c>
      <c r="BF16" s="42">
        <v>894.78099999999995</v>
      </c>
      <c r="BG16" s="42">
        <v>902.75599999999997</v>
      </c>
      <c r="BH16" s="42">
        <v>879.01499999999999</v>
      </c>
      <c r="BI16" s="42">
        <v>877.05</v>
      </c>
      <c r="BJ16" s="42">
        <v>857.25099999999998</v>
      </c>
      <c r="BK16" s="42">
        <v>836.59799999999996</v>
      </c>
      <c r="BL16" s="42">
        <v>827.91300000000001</v>
      </c>
      <c r="BM16" s="42">
        <v>816.98199999999997</v>
      </c>
      <c r="BN16" s="42">
        <v>809.197</v>
      </c>
      <c r="BO16" s="42">
        <v>795.27</v>
      </c>
      <c r="BP16" s="42">
        <v>759.95399999999995</v>
      </c>
      <c r="BQ16" s="42">
        <v>742.51199999999994</v>
      </c>
      <c r="BR16" s="42">
        <v>731.87900000000002</v>
      </c>
      <c r="BS16" s="42">
        <v>724.255</v>
      </c>
      <c r="BT16" s="42">
        <v>701.28599999999994</v>
      </c>
      <c r="BU16" s="42">
        <v>714.37</v>
      </c>
      <c r="BV16" s="42">
        <v>729.37</v>
      </c>
      <c r="BW16" s="42">
        <v>743.00699999999995</v>
      </c>
      <c r="BX16" s="42">
        <v>754.00699999999995</v>
      </c>
      <c r="BY16" s="42">
        <v>762.21100000000001</v>
      </c>
      <c r="BZ16" s="42">
        <v>1202.1769999999999</v>
      </c>
      <c r="CA16" s="42">
        <v>784.3</v>
      </c>
      <c r="CB16" s="42">
        <v>800.15700000000004</v>
      </c>
      <c r="CC16" s="42">
        <v>813.07799999999997</v>
      </c>
      <c r="CD16" s="42">
        <v>818.28700000000003</v>
      </c>
      <c r="CE16" s="42">
        <v>821.81600000000003</v>
      </c>
      <c r="CF16" s="42">
        <v>830.23</v>
      </c>
      <c r="CG16" s="42">
        <v>837.39200000000005</v>
      </c>
      <c r="CH16" s="42">
        <v>845.995</v>
      </c>
      <c r="CI16" s="42">
        <v>848.48900000000003</v>
      </c>
      <c r="CJ16" s="42">
        <v>862.89599999999996</v>
      </c>
      <c r="CK16" s="42">
        <v>880.17399999999998</v>
      </c>
      <c r="CL16" s="42">
        <v>892.65499999999997</v>
      </c>
      <c r="CM16" s="42">
        <v>789.077</v>
      </c>
      <c r="CN16" s="42">
        <v>800.50300000000004</v>
      </c>
      <c r="CO16" s="42">
        <v>792.47699999999998</v>
      </c>
      <c r="CP16" s="42">
        <v>807.13400000000001</v>
      </c>
      <c r="CQ16" s="42">
        <v>823.55100000000004</v>
      </c>
      <c r="CR16" s="42">
        <v>827.35299999999995</v>
      </c>
      <c r="CS16" s="42">
        <v>830.06100000000004</v>
      </c>
      <c r="CT16" s="42">
        <v>806.91200000000003</v>
      </c>
      <c r="CU16" s="42">
        <v>1231.8720000000001</v>
      </c>
      <c r="CV16" s="42">
        <v>1236.828</v>
      </c>
      <c r="CW16" s="42">
        <v>1178.4929999999999</v>
      </c>
      <c r="CX16" s="42">
        <v>1169.319</v>
      </c>
      <c r="CY16" s="42">
        <v>1164.1990000000001</v>
      </c>
      <c r="CZ16" s="42">
        <v>1154.42</v>
      </c>
      <c r="DA16" s="42">
        <v>1026.5999999999999</v>
      </c>
      <c r="DB16" s="42">
        <v>905.66700000000003</v>
      </c>
      <c r="DC16" s="42">
        <v>980.76099999999997</v>
      </c>
      <c r="DD16" s="42">
        <v>1236.827</v>
      </c>
      <c r="DE16" s="42">
        <v>962.48400000000004</v>
      </c>
      <c r="DF16" s="42">
        <v>948.41399999999999</v>
      </c>
      <c r="DG16" s="42">
        <v>933.58299999999997</v>
      </c>
      <c r="DH16" s="42">
        <v>928.73400000000004</v>
      </c>
      <c r="DI16" s="42">
        <v>920.81200000000001</v>
      </c>
      <c r="DJ16" s="42">
        <v>919.10699999999997</v>
      </c>
      <c r="DK16" s="42">
        <v>912.197</v>
      </c>
      <c r="DL16" s="42">
        <v>664.93499999999995</v>
      </c>
      <c r="DM16" s="42">
        <v>631.38199999999995</v>
      </c>
      <c r="DN16" s="42">
        <v>622.93799999999999</v>
      </c>
      <c r="DO16" s="42">
        <v>588.73500000000001</v>
      </c>
      <c r="DP16" s="42">
        <v>597.92600000000004</v>
      </c>
      <c r="DQ16" s="42">
        <v>568.053</v>
      </c>
      <c r="DR16" s="42">
        <v>623.65300000000002</v>
      </c>
      <c r="DS16" s="42">
        <v>698.20299999999997</v>
      </c>
      <c r="DT16" s="42">
        <v>713.05499999999995</v>
      </c>
      <c r="DU16" s="42">
        <v>724.17100000000005</v>
      </c>
      <c r="DV16" s="42">
        <v>730.96749999999997</v>
      </c>
      <c r="DW16" s="42">
        <v>736.58050000000003</v>
      </c>
      <c r="DX16" s="42">
        <v>811.82500000000005</v>
      </c>
      <c r="DY16" s="42">
        <v>819.17200000000003</v>
      </c>
      <c r="DZ16" s="42">
        <v>1223.5350000000001</v>
      </c>
      <c r="EA16" s="42">
        <v>1344.7695000000001</v>
      </c>
      <c r="EB16" s="42">
        <v>1341.9694999999999</v>
      </c>
      <c r="EC16" s="42">
        <v>852.46100000000001</v>
      </c>
      <c r="ED16" s="42">
        <v>1240.4984999999999</v>
      </c>
      <c r="EE16" s="42">
        <v>1361.7695000000001</v>
      </c>
      <c r="EF16" s="42">
        <v>657.38199999999995</v>
      </c>
      <c r="EG16" s="42">
        <v>707.38800000000003</v>
      </c>
      <c r="EH16" s="42">
        <v>719.03099999999995</v>
      </c>
      <c r="EI16" s="42">
        <v>757.18</v>
      </c>
      <c r="EJ16" s="42">
        <v>768.48199999999997</v>
      </c>
      <c r="EK16" s="42">
        <v>771.58199999999999</v>
      </c>
      <c r="EL16" s="42">
        <v>849.255</v>
      </c>
      <c r="EM16" s="42">
        <v>784.83799999999997</v>
      </c>
      <c r="EN16" s="42">
        <v>779.32399999999996</v>
      </c>
      <c r="EO16" s="42">
        <v>747.33699999999999</v>
      </c>
      <c r="EP16" s="42">
        <v>714.41600000000005</v>
      </c>
      <c r="EQ16" s="42">
        <v>701.75800000000004</v>
      </c>
      <c r="ER16" s="42">
        <v>695.20799999999997</v>
      </c>
      <c r="ES16" s="42">
        <v>684.12699999999995</v>
      </c>
      <c r="ET16" s="42">
        <v>664.61500000000001</v>
      </c>
      <c r="EU16" s="42">
        <v>648.07899999999995</v>
      </c>
      <c r="EV16" s="42">
        <v>648.07799999999997</v>
      </c>
      <c r="EW16" s="42">
        <v>789.06100000000004</v>
      </c>
      <c r="EX16" s="42">
        <v>793.93700000000001</v>
      </c>
      <c r="EY16" s="42">
        <v>841.21900000000005</v>
      </c>
      <c r="EZ16" s="42">
        <v>811.71100000000001</v>
      </c>
      <c r="FA16" s="42">
        <v>1301.3765000000001</v>
      </c>
      <c r="FB16" s="42">
        <v>1281.2235000000001</v>
      </c>
      <c r="FC16" s="42">
        <v>1205.3705</v>
      </c>
      <c r="FD16" s="42">
        <v>1197.8175000000001</v>
      </c>
      <c r="FE16" s="42">
        <v>1186.9145000000001</v>
      </c>
      <c r="FF16" s="42">
        <v>1112.4465</v>
      </c>
      <c r="FG16" s="42">
        <v>1182.4145000000001</v>
      </c>
      <c r="FH16" s="42">
        <v>1161.2284999999999</v>
      </c>
      <c r="FI16" s="42">
        <v>1112.2605000000001</v>
      </c>
      <c r="FJ16" s="42">
        <v>1070.1514999999999</v>
      </c>
      <c r="FK16" s="42">
        <v>1044.9804999999999</v>
      </c>
      <c r="FL16" s="42">
        <v>929.62149999999997</v>
      </c>
      <c r="FM16" s="42">
        <v>891.44650000000001</v>
      </c>
      <c r="FN16" s="42">
        <v>875.55449999999996</v>
      </c>
      <c r="FO16" s="42">
        <v>809.35450000000003</v>
      </c>
      <c r="FP16" s="42">
        <v>787.79949999999997</v>
      </c>
      <c r="FQ16" s="42">
        <v>783.88250000000005</v>
      </c>
      <c r="FR16" s="42">
        <v>776.54849999999999</v>
      </c>
      <c r="FS16" s="42">
        <v>764.3365</v>
      </c>
      <c r="FT16" s="42">
        <v>746.43650000000002</v>
      </c>
      <c r="FU16" s="42">
        <v>858.548</v>
      </c>
      <c r="FV16" s="42">
        <v>849.11</v>
      </c>
      <c r="FW16" s="42">
        <v>799.30200000000002</v>
      </c>
      <c r="FX16" s="42">
        <v>1283.7114999999999</v>
      </c>
      <c r="FY16" s="42">
        <v>1283.1755000000001</v>
      </c>
      <c r="FZ16" s="42">
        <v>659.21299999999997</v>
      </c>
      <c r="GA16" s="42">
        <v>693.33199999999999</v>
      </c>
      <c r="GB16" s="42">
        <v>719.28200000000004</v>
      </c>
      <c r="GC16" s="42">
        <v>738.75699999999995</v>
      </c>
      <c r="GD16" s="42">
        <v>757.72900000000004</v>
      </c>
      <c r="GE16" s="42">
        <v>830.80499999999995</v>
      </c>
      <c r="GF16" s="42">
        <v>890.80799999999999</v>
      </c>
      <c r="GG16" s="42">
        <v>922.03599999999994</v>
      </c>
      <c r="GH16" s="42">
        <v>938.37199999999996</v>
      </c>
      <c r="GI16" s="42">
        <v>951.12800000000004</v>
      </c>
      <c r="GJ16" s="42">
        <v>984.46</v>
      </c>
      <c r="GK16" s="42">
        <v>1001.499</v>
      </c>
      <c r="GL16" s="42">
        <v>1017.039</v>
      </c>
      <c r="GM16" s="42">
        <v>1030.069</v>
      </c>
      <c r="GN16" s="42">
        <v>1053.8240000000001</v>
      </c>
      <c r="GO16" s="42">
        <v>1073.4469999999999</v>
      </c>
      <c r="GP16" s="42">
        <v>1092.124</v>
      </c>
      <c r="GQ16" s="42">
        <v>1102.874</v>
      </c>
      <c r="GR16" s="42">
        <v>938.37099999999998</v>
      </c>
      <c r="GS16" s="42">
        <v>729.51099999999997</v>
      </c>
      <c r="GT16" s="42">
        <v>1314.8025</v>
      </c>
      <c r="GU16" s="42">
        <v>1295.3525</v>
      </c>
      <c r="GV16" s="42">
        <v>1280.6925000000001</v>
      </c>
      <c r="GW16" s="42">
        <v>1250.7925</v>
      </c>
      <c r="GX16" s="42">
        <v>1189.6925000000001</v>
      </c>
      <c r="GY16" s="42">
        <v>1146.7974999999999</v>
      </c>
      <c r="GZ16" s="42">
        <v>1120.2874999999999</v>
      </c>
      <c r="HA16" s="42">
        <v>1106.5554999999999</v>
      </c>
      <c r="HB16" s="42">
        <v>1064.3285000000001</v>
      </c>
      <c r="HC16" s="42">
        <v>1073.0965000000001</v>
      </c>
      <c r="HD16" s="42">
        <v>1023.5615</v>
      </c>
      <c r="HE16" s="42">
        <v>956.4615</v>
      </c>
      <c r="HF16" s="42">
        <v>940.76149999999996</v>
      </c>
      <c r="HG16" s="42">
        <v>910.86149999999998</v>
      </c>
      <c r="HH16" s="42">
        <v>893.4615</v>
      </c>
      <c r="HI16" s="42">
        <v>872.96050000000002</v>
      </c>
      <c r="HJ16" s="42">
        <v>918.25149999999996</v>
      </c>
      <c r="HK16" s="42">
        <v>934.87649999999996</v>
      </c>
      <c r="HL16" s="42">
        <v>978.55250000000001</v>
      </c>
      <c r="HM16" s="42">
        <v>1007.7575000000001</v>
      </c>
      <c r="HN16" s="42">
        <v>1028.5805</v>
      </c>
      <c r="HO16" s="42">
        <v>1083.5705</v>
      </c>
      <c r="HP16" s="42">
        <v>843.46050000000002</v>
      </c>
      <c r="HQ16" s="42">
        <v>798.06050000000005</v>
      </c>
      <c r="HR16" s="42">
        <v>776.84050000000002</v>
      </c>
      <c r="HS16" s="42">
        <v>1322.6925000000001</v>
      </c>
      <c r="HT16" s="42">
        <v>1220.8544999999999</v>
      </c>
      <c r="HU16" s="42">
        <v>1120.5635</v>
      </c>
      <c r="HV16" s="42">
        <v>1233.5195000000001</v>
      </c>
      <c r="HW16" s="42">
        <v>38.040999999999997</v>
      </c>
      <c r="HX16" s="42">
        <v>14.541</v>
      </c>
      <c r="HY16" s="42">
        <v>9.9999999999989008E-4</v>
      </c>
      <c r="HZ16" s="42">
        <v>636.428</v>
      </c>
      <c r="IA16" s="42">
        <v>618.90300000000002</v>
      </c>
      <c r="IB16" s="42">
        <v>612.10599999999999</v>
      </c>
      <c r="IC16" s="42">
        <v>601.44399999999996</v>
      </c>
      <c r="ID16" s="42">
        <v>565.47900000000004</v>
      </c>
      <c r="IE16" s="42">
        <v>556.50900000000001</v>
      </c>
      <c r="IF16" s="42">
        <v>527.00400000000002</v>
      </c>
      <c r="IG16" s="42">
        <v>497.11</v>
      </c>
      <c r="IH16" s="42">
        <v>457.60399999999998</v>
      </c>
      <c r="II16" s="42">
        <v>404.00299999999999</v>
      </c>
      <c r="IJ16" s="42">
        <v>378.87400000000002</v>
      </c>
      <c r="IK16" s="42">
        <v>337.12900000000002</v>
      </c>
      <c r="IL16" s="42">
        <v>324.25400000000002</v>
      </c>
      <c r="IM16" s="42">
        <v>290.82100000000003</v>
      </c>
      <c r="IN16" s="42">
        <v>270.858</v>
      </c>
      <c r="IO16" s="42">
        <v>218.58199999999999</v>
      </c>
      <c r="IP16" s="42">
        <v>146.41499999999999</v>
      </c>
      <c r="IQ16" s="42">
        <v>87.620999999999995</v>
      </c>
      <c r="IR16" s="42">
        <v>426.60300000000001</v>
      </c>
      <c r="IS16" s="42">
        <v>466.53500000000003</v>
      </c>
      <c r="IT16" s="42">
        <v>482.83600000000001</v>
      </c>
      <c r="IU16" s="42">
        <v>497.85300000000001</v>
      </c>
      <c r="IV16" s="42">
        <v>533.21299999999997</v>
      </c>
      <c r="IW16" s="42">
        <v>792.06899999999996</v>
      </c>
      <c r="IX16" s="42">
        <v>724.39400000000001</v>
      </c>
      <c r="IY16" s="42">
        <v>753.71600000000001</v>
      </c>
      <c r="IZ16" s="42">
        <v>765.74699999999996</v>
      </c>
      <c r="JA16" s="42">
        <v>778.98699999999997</v>
      </c>
      <c r="JB16" s="42">
        <v>786.53300000000002</v>
      </c>
      <c r="JC16" s="42">
        <v>793.07150000000001</v>
      </c>
      <c r="JD16" s="42">
        <v>783.07150000000001</v>
      </c>
      <c r="JE16" s="42">
        <v>768.43150000000003</v>
      </c>
      <c r="JF16" s="42">
        <v>763.03650000000005</v>
      </c>
      <c r="JG16" s="42">
        <v>1223.54</v>
      </c>
      <c r="JH16" s="42">
        <v>1284.7114999999999</v>
      </c>
      <c r="JI16" s="42">
        <v>1283.1765</v>
      </c>
      <c r="JJ16" s="42">
        <v>857.76099999999997</v>
      </c>
      <c r="JK16" s="42">
        <v>1244.6985</v>
      </c>
      <c r="JL16" s="42">
        <v>956.34699999999998</v>
      </c>
      <c r="JM16" s="42">
        <v>666.178</v>
      </c>
      <c r="JN16" s="42">
        <v>1322.6424999999999</v>
      </c>
      <c r="JO16" s="42">
        <v>895.65499999999997</v>
      </c>
      <c r="JP16" s="42">
        <v>911.96100000000001</v>
      </c>
      <c r="JQ16" s="42">
        <v>0</v>
      </c>
      <c r="JR16" s="42">
        <v>1102.875</v>
      </c>
      <c r="JS16" s="42">
        <v>1027.32</v>
      </c>
      <c r="JT16" s="42">
        <v>824.51499999999999</v>
      </c>
      <c r="JU16" s="42">
        <v>785.11099999999999</v>
      </c>
      <c r="JV16" s="53">
        <v>1241.8945000000001</v>
      </c>
    </row>
    <row r="17" spans="1:282" ht="15" customHeight="1" x14ac:dyDescent="0.45">
      <c r="A17" s="36" t="s">
        <v>246</v>
      </c>
      <c r="B17" s="41">
        <v>240.661</v>
      </c>
      <c r="C17" s="42">
        <v>217.27500000000001</v>
      </c>
      <c r="D17" s="42">
        <v>1338.396</v>
      </c>
      <c r="E17" s="42">
        <v>1262.7265</v>
      </c>
      <c r="F17" s="42">
        <v>1242.3335</v>
      </c>
      <c r="G17" s="42">
        <v>1235.171</v>
      </c>
      <c r="H17" s="42">
        <v>1216.96</v>
      </c>
      <c r="I17" s="42">
        <v>1209.76</v>
      </c>
      <c r="J17" s="42">
        <v>1205.3599999999999</v>
      </c>
      <c r="K17" s="42">
        <v>1187.4649999999999</v>
      </c>
      <c r="L17" s="42">
        <v>1228.934</v>
      </c>
      <c r="M17" s="42">
        <v>1270.8235</v>
      </c>
      <c r="N17" s="42">
        <v>1299.5785000000001</v>
      </c>
      <c r="O17" s="42">
        <v>1302.0385000000001</v>
      </c>
      <c r="P17" s="42">
        <v>1318.8074999999999</v>
      </c>
      <c r="Q17" s="42">
        <v>1325.8744999999999</v>
      </c>
      <c r="R17" s="42">
        <v>1327.8195000000001</v>
      </c>
      <c r="S17" s="42">
        <v>1331.4245000000001</v>
      </c>
      <c r="T17" s="42">
        <v>1343.2265</v>
      </c>
      <c r="U17" s="42">
        <v>1341.8244999999999</v>
      </c>
      <c r="V17" s="42">
        <v>1347.5045</v>
      </c>
      <c r="W17" s="42">
        <v>1349.6044999999999</v>
      </c>
      <c r="X17" s="42">
        <v>1368.1420000000001</v>
      </c>
      <c r="Y17" s="42">
        <v>1375.508</v>
      </c>
      <c r="Z17" s="42">
        <v>1394.338</v>
      </c>
      <c r="AA17" s="42">
        <v>1394.3389999999999</v>
      </c>
      <c r="AB17" s="42">
        <v>1404.652</v>
      </c>
      <c r="AC17" s="42">
        <v>1424.682</v>
      </c>
      <c r="AD17" s="42">
        <v>1432.3140000000001</v>
      </c>
      <c r="AE17" s="42">
        <v>1416.6904999999999</v>
      </c>
      <c r="AF17" s="42">
        <v>1480.4204999999999</v>
      </c>
      <c r="AG17" s="42">
        <v>1604.2035000000001</v>
      </c>
      <c r="AH17" s="42">
        <v>1619.0035</v>
      </c>
      <c r="AI17" s="42">
        <v>1434.5574999999999</v>
      </c>
      <c r="AJ17" s="42">
        <v>1454.7545</v>
      </c>
      <c r="AK17" s="42">
        <v>1473.0474999999999</v>
      </c>
      <c r="AL17" s="42">
        <v>1484.0045</v>
      </c>
      <c r="AM17" s="42">
        <v>1498.4005</v>
      </c>
      <c r="AN17" s="42">
        <v>1526.7445</v>
      </c>
      <c r="AO17" s="42">
        <v>1548.1054999999999</v>
      </c>
      <c r="AP17" s="42">
        <v>1575.9635000000001</v>
      </c>
      <c r="AQ17" s="42">
        <v>1551.5454999999999</v>
      </c>
      <c r="AR17" s="42">
        <v>1536.1994999999999</v>
      </c>
      <c r="AS17" s="42">
        <v>1525.1994999999999</v>
      </c>
      <c r="AT17" s="42">
        <v>1527.4994999999999</v>
      </c>
      <c r="AU17" s="42">
        <v>1513.9994999999999</v>
      </c>
      <c r="AV17" s="42">
        <v>1556.9455</v>
      </c>
      <c r="AW17" s="42">
        <v>1185.7570000000001</v>
      </c>
      <c r="AX17" s="42">
        <v>1112.693</v>
      </c>
      <c r="AY17" s="42">
        <v>1096.376</v>
      </c>
      <c r="AZ17" s="42">
        <v>1092.376</v>
      </c>
      <c r="BA17" s="42">
        <v>1076.576</v>
      </c>
      <c r="BB17" s="42">
        <v>1061.1869999999999</v>
      </c>
      <c r="BC17" s="42">
        <v>1048.7660000000001</v>
      </c>
      <c r="BD17" s="42">
        <v>1033.3869999999999</v>
      </c>
      <c r="BE17" s="42">
        <v>1024.018</v>
      </c>
      <c r="BF17" s="42">
        <v>1016.042</v>
      </c>
      <c r="BG17" s="42">
        <v>1024.0170000000001</v>
      </c>
      <c r="BH17" s="42">
        <v>1000.276</v>
      </c>
      <c r="BI17" s="42">
        <v>998.31100000000004</v>
      </c>
      <c r="BJ17" s="42">
        <v>978.51199999999994</v>
      </c>
      <c r="BK17" s="42">
        <v>957.85900000000004</v>
      </c>
      <c r="BL17" s="42">
        <v>949.17399999999998</v>
      </c>
      <c r="BM17" s="42">
        <v>938.24300000000005</v>
      </c>
      <c r="BN17" s="42">
        <v>930.45799999999997</v>
      </c>
      <c r="BO17" s="42">
        <v>916.53099999999995</v>
      </c>
      <c r="BP17" s="42">
        <v>881.21500000000003</v>
      </c>
      <c r="BQ17" s="42">
        <v>863.77300000000002</v>
      </c>
      <c r="BR17" s="42">
        <v>853.14</v>
      </c>
      <c r="BS17" s="42">
        <v>845.51599999999996</v>
      </c>
      <c r="BT17" s="42">
        <v>822.54700000000003</v>
      </c>
      <c r="BU17" s="42">
        <v>835.63099999999997</v>
      </c>
      <c r="BV17" s="42">
        <v>850.63099999999997</v>
      </c>
      <c r="BW17" s="42">
        <v>864.26800000000003</v>
      </c>
      <c r="BX17" s="42">
        <v>875.26800000000003</v>
      </c>
      <c r="BY17" s="42">
        <v>870.33</v>
      </c>
      <c r="BZ17" s="42">
        <v>1323.4380000000001</v>
      </c>
      <c r="CA17" s="42">
        <v>848.24099999999999</v>
      </c>
      <c r="CB17" s="42">
        <v>854.54399999999998</v>
      </c>
      <c r="CC17" s="42">
        <v>867.46500000000003</v>
      </c>
      <c r="CD17" s="42">
        <v>872.67399999999998</v>
      </c>
      <c r="CE17" s="42">
        <v>876.20299999999997</v>
      </c>
      <c r="CF17" s="42">
        <v>884.61699999999996</v>
      </c>
      <c r="CG17" s="42">
        <v>891.779</v>
      </c>
      <c r="CH17" s="42">
        <v>900.38199999999995</v>
      </c>
      <c r="CI17" s="42">
        <v>902.87599999999998</v>
      </c>
      <c r="CJ17" s="42">
        <v>917.28300000000002</v>
      </c>
      <c r="CK17" s="42">
        <v>934.56100000000004</v>
      </c>
      <c r="CL17" s="42">
        <v>947.04200000000003</v>
      </c>
      <c r="CM17" s="42">
        <v>843.46400000000006</v>
      </c>
      <c r="CN17" s="42">
        <v>816.60900000000004</v>
      </c>
      <c r="CO17" s="42">
        <v>808.58299999999997</v>
      </c>
      <c r="CP17" s="42">
        <v>793.92600000000004</v>
      </c>
      <c r="CQ17" s="42">
        <v>777.50900000000001</v>
      </c>
      <c r="CR17" s="42">
        <v>773.70699999999999</v>
      </c>
      <c r="CS17" s="42">
        <v>770.99900000000002</v>
      </c>
      <c r="CT17" s="42">
        <v>794.14800000000002</v>
      </c>
      <c r="CU17" s="42">
        <v>1353.133</v>
      </c>
      <c r="CV17" s="42">
        <v>1358.0889999999999</v>
      </c>
      <c r="CW17" s="42">
        <v>1299.7539999999999</v>
      </c>
      <c r="CX17" s="42">
        <v>1290.58</v>
      </c>
      <c r="CY17" s="42">
        <v>1285.46</v>
      </c>
      <c r="CZ17" s="42">
        <v>1275.681</v>
      </c>
      <c r="DA17" s="42">
        <v>1147.8610000000001</v>
      </c>
      <c r="DB17" s="42">
        <v>1026.9280000000001</v>
      </c>
      <c r="DC17" s="42">
        <v>1102.0219999999999</v>
      </c>
      <c r="DD17" s="42">
        <v>1358.088</v>
      </c>
      <c r="DE17" s="42">
        <v>1083.7449999999999</v>
      </c>
      <c r="DF17" s="42">
        <v>1069.675</v>
      </c>
      <c r="DG17" s="42">
        <v>1054.8440000000001</v>
      </c>
      <c r="DH17" s="42">
        <v>1049.9949999999999</v>
      </c>
      <c r="DI17" s="42">
        <v>1042.0730000000001</v>
      </c>
      <c r="DJ17" s="42">
        <v>1040.3679999999999</v>
      </c>
      <c r="DK17" s="42">
        <v>1033.4580000000001</v>
      </c>
      <c r="DL17" s="42">
        <v>786.19600000000003</v>
      </c>
      <c r="DM17" s="42">
        <v>752.64300000000003</v>
      </c>
      <c r="DN17" s="42">
        <v>761.08699999999999</v>
      </c>
      <c r="DO17" s="42">
        <v>795.29</v>
      </c>
      <c r="DP17" s="42">
        <v>804.48099999999999</v>
      </c>
      <c r="DQ17" s="42">
        <v>846.28700000000003</v>
      </c>
      <c r="DR17" s="42">
        <v>901.88699999999994</v>
      </c>
      <c r="DS17" s="42">
        <v>976.43700000000001</v>
      </c>
      <c r="DT17" s="42">
        <v>991.28899999999999</v>
      </c>
      <c r="DU17" s="42">
        <v>1002.405</v>
      </c>
      <c r="DV17" s="42">
        <v>1009.2015</v>
      </c>
      <c r="DW17" s="42">
        <v>1014.8145</v>
      </c>
      <c r="DX17" s="42">
        <v>827.93100000000004</v>
      </c>
      <c r="DY17" s="42">
        <v>835.27800000000002</v>
      </c>
      <c r="DZ17" s="42">
        <v>1344.796</v>
      </c>
      <c r="EA17" s="42">
        <v>1623.0035</v>
      </c>
      <c r="EB17" s="42">
        <v>1620.2035000000001</v>
      </c>
      <c r="EC17" s="42">
        <v>748.59900000000005</v>
      </c>
      <c r="ED17" s="42">
        <v>1372.0419999999999</v>
      </c>
      <c r="EE17" s="42">
        <v>1640.0035</v>
      </c>
      <c r="EF17" s="42">
        <v>726.64300000000003</v>
      </c>
      <c r="EG17" s="42">
        <v>676.63699999999994</v>
      </c>
      <c r="EH17" s="42">
        <v>664.99400000000003</v>
      </c>
      <c r="EI17" s="42">
        <v>626.84500000000003</v>
      </c>
      <c r="EJ17" s="42">
        <v>615.54300000000001</v>
      </c>
      <c r="EK17" s="42">
        <v>612.44299999999998</v>
      </c>
      <c r="EL17" s="42">
        <v>690.11599999999999</v>
      </c>
      <c r="EM17" s="42">
        <v>599.18700000000001</v>
      </c>
      <c r="EN17" s="42">
        <v>586.04300000000001</v>
      </c>
      <c r="EO17" s="42">
        <v>554.05600000000004</v>
      </c>
      <c r="EP17" s="42">
        <v>521.13499999999999</v>
      </c>
      <c r="EQ17" s="42">
        <v>508.47699999999998</v>
      </c>
      <c r="ER17" s="42">
        <v>501.92700000000002</v>
      </c>
      <c r="ES17" s="42">
        <v>490.846</v>
      </c>
      <c r="ET17" s="42">
        <v>471.334</v>
      </c>
      <c r="EU17" s="42">
        <v>454.798</v>
      </c>
      <c r="EV17" s="42">
        <v>454.79700000000003</v>
      </c>
      <c r="EW17" s="42">
        <v>910.322</v>
      </c>
      <c r="EX17" s="42">
        <v>915.19799999999998</v>
      </c>
      <c r="EY17" s="42">
        <v>962.48</v>
      </c>
      <c r="EZ17" s="42">
        <v>932.97199999999998</v>
      </c>
      <c r="FA17" s="42">
        <v>1579.6105</v>
      </c>
      <c r="FB17" s="42">
        <v>1559.4575</v>
      </c>
      <c r="FC17" s="42">
        <v>1483.6044999999999</v>
      </c>
      <c r="FD17" s="42">
        <v>1476.0515</v>
      </c>
      <c r="FE17" s="42">
        <v>1465.1485</v>
      </c>
      <c r="FF17" s="42">
        <v>1390.6804999999999</v>
      </c>
      <c r="FG17" s="42">
        <v>1460.6485</v>
      </c>
      <c r="FH17" s="42">
        <v>1439.4625000000001</v>
      </c>
      <c r="FI17" s="42">
        <v>1390.4945</v>
      </c>
      <c r="FJ17" s="42">
        <v>1348.3855000000001</v>
      </c>
      <c r="FK17" s="42">
        <v>1323.2145</v>
      </c>
      <c r="FL17" s="42">
        <v>1207.8554999999999</v>
      </c>
      <c r="FM17" s="42">
        <v>1169.6804999999999</v>
      </c>
      <c r="FN17" s="42">
        <v>1153.7885000000001</v>
      </c>
      <c r="FO17" s="42">
        <v>1087.5885000000001</v>
      </c>
      <c r="FP17" s="42">
        <v>1066.0335</v>
      </c>
      <c r="FQ17" s="42">
        <v>1062.1165000000001</v>
      </c>
      <c r="FR17" s="42">
        <v>1054.7825</v>
      </c>
      <c r="FS17" s="42">
        <v>1042.5705</v>
      </c>
      <c r="FT17" s="42">
        <v>1024.6704999999999</v>
      </c>
      <c r="FU17" s="42">
        <v>979.80899999999997</v>
      </c>
      <c r="FV17" s="42">
        <v>970.37099999999998</v>
      </c>
      <c r="FW17" s="42">
        <v>920.56299999999999</v>
      </c>
      <c r="FX17" s="42">
        <v>1561.9455</v>
      </c>
      <c r="FY17" s="42">
        <v>1561.4095</v>
      </c>
      <c r="FZ17" s="42">
        <v>443.66199999999998</v>
      </c>
      <c r="GA17" s="42">
        <v>409.54300000000001</v>
      </c>
      <c r="GB17" s="42">
        <v>383.59300000000002</v>
      </c>
      <c r="GC17" s="42">
        <v>364.11799999999999</v>
      </c>
      <c r="GD17" s="42">
        <v>345.14600000000002</v>
      </c>
      <c r="GE17" s="42">
        <v>272.07</v>
      </c>
      <c r="GF17" s="42">
        <v>212.06700000000001</v>
      </c>
      <c r="GG17" s="42">
        <v>180.839</v>
      </c>
      <c r="GH17" s="42">
        <v>164.50299999999999</v>
      </c>
      <c r="GI17" s="42">
        <v>151.74700000000001</v>
      </c>
      <c r="GJ17" s="42">
        <v>118.41500000000001</v>
      </c>
      <c r="GK17" s="42">
        <v>101.376</v>
      </c>
      <c r="GL17" s="42">
        <v>85.835999999999999</v>
      </c>
      <c r="GM17" s="42">
        <v>72.805999999999997</v>
      </c>
      <c r="GN17" s="42">
        <v>49.051000000000002</v>
      </c>
      <c r="GO17" s="42">
        <v>29.428000000000001</v>
      </c>
      <c r="GP17" s="42">
        <v>10.750999999999999</v>
      </c>
      <c r="GQ17" s="42">
        <v>9.9999999999989008E-4</v>
      </c>
      <c r="GR17" s="42">
        <v>164.50399999999999</v>
      </c>
      <c r="GS17" s="42">
        <v>1007.745</v>
      </c>
      <c r="GT17" s="42">
        <v>1593.0364999999999</v>
      </c>
      <c r="GU17" s="42">
        <v>1573.5864999999999</v>
      </c>
      <c r="GV17" s="42">
        <v>1558.9265</v>
      </c>
      <c r="GW17" s="42">
        <v>1529.0264999999999</v>
      </c>
      <c r="GX17" s="42">
        <v>1467.9265</v>
      </c>
      <c r="GY17" s="42">
        <v>1425.0315000000001</v>
      </c>
      <c r="GZ17" s="42">
        <v>1398.5215000000001</v>
      </c>
      <c r="HA17" s="42">
        <v>1384.7895000000001</v>
      </c>
      <c r="HB17" s="42">
        <v>1342.5625</v>
      </c>
      <c r="HC17" s="42">
        <v>1351.3305</v>
      </c>
      <c r="HD17" s="42">
        <v>1301.7954999999999</v>
      </c>
      <c r="HE17" s="42">
        <v>1234.6955</v>
      </c>
      <c r="HF17" s="42">
        <v>1218.9955</v>
      </c>
      <c r="HG17" s="42">
        <v>1189.0954999999999</v>
      </c>
      <c r="HH17" s="42">
        <v>1171.6955</v>
      </c>
      <c r="HI17" s="42">
        <v>1151.1945000000001</v>
      </c>
      <c r="HJ17" s="42">
        <v>1196.4855</v>
      </c>
      <c r="HK17" s="42">
        <v>1213.1105</v>
      </c>
      <c r="HL17" s="42">
        <v>1256.7864999999999</v>
      </c>
      <c r="HM17" s="42">
        <v>1285.9915000000001</v>
      </c>
      <c r="HN17" s="42">
        <v>1306.8145</v>
      </c>
      <c r="HO17" s="42">
        <v>1361.8045</v>
      </c>
      <c r="HP17" s="42">
        <v>1121.6945000000001</v>
      </c>
      <c r="HQ17" s="42">
        <v>1076.2945</v>
      </c>
      <c r="HR17" s="42">
        <v>1055.0744999999999</v>
      </c>
      <c r="HS17" s="42">
        <v>1600.9265</v>
      </c>
      <c r="HT17" s="42">
        <v>1499.0885000000001</v>
      </c>
      <c r="HU17" s="42">
        <v>1398.7974999999999</v>
      </c>
      <c r="HV17" s="42">
        <v>1511.7535</v>
      </c>
      <c r="HW17" s="42">
        <v>1064.8340000000001</v>
      </c>
      <c r="HX17" s="42">
        <v>1088.3340000000001</v>
      </c>
      <c r="HY17" s="42">
        <v>1102.874</v>
      </c>
      <c r="HZ17" s="42">
        <v>466.447</v>
      </c>
      <c r="IA17" s="42">
        <v>483.97199999999998</v>
      </c>
      <c r="IB17" s="42">
        <v>490.76900000000001</v>
      </c>
      <c r="IC17" s="42">
        <v>501.43099999999998</v>
      </c>
      <c r="ID17" s="42">
        <v>537.39599999999996</v>
      </c>
      <c r="IE17" s="42">
        <v>546.36599999999999</v>
      </c>
      <c r="IF17" s="42">
        <v>575.87099999999998</v>
      </c>
      <c r="IG17" s="42">
        <v>605.76499999999999</v>
      </c>
      <c r="IH17" s="42">
        <v>645.27099999999996</v>
      </c>
      <c r="II17" s="42">
        <v>698.87199999999996</v>
      </c>
      <c r="IJ17" s="42">
        <v>724.00099999999998</v>
      </c>
      <c r="IK17" s="42">
        <v>765.74599999999998</v>
      </c>
      <c r="IL17" s="42">
        <v>778.62099999999998</v>
      </c>
      <c r="IM17" s="42">
        <v>812.05399999999997</v>
      </c>
      <c r="IN17" s="42">
        <v>832.01700000000005</v>
      </c>
      <c r="IO17" s="42">
        <v>884.29300000000001</v>
      </c>
      <c r="IP17" s="42">
        <v>956.46</v>
      </c>
      <c r="IQ17" s="42">
        <v>1015.254</v>
      </c>
      <c r="IR17" s="42">
        <v>721.47199999999998</v>
      </c>
      <c r="IS17" s="42">
        <v>761.404</v>
      </c>
      <c r="IT17" s="42">
        <v>777.70500000000004</v>
      </c>
      <c r="IU17" s="42">
        <v>792.72199999999998</v>
      </c>
      <c r="IV17" s="42">
        <v>828.08199999999999</v>
      </c>
      <c r="IW17" s="42">
        <v>1070.3030000000001</v>
      </c>
      <c r="IX17" s="42">
        <v>1002.628</v>
      </c>
      <c r="IY17" s="42">
        <v>1031.95</v>
      </c>
      <c r="IZ17" s="42">
        <v>1043.981</v>
      </c>
      <c r="JA17" s="42">
        <v>1057.221</v>
      </c>
      <c r="JB17" s="42">
        <v>1064.7670000000001</v>
      </c>
      <c r="JC17" s="42">
        <v>1071.3054999999999</v>
      </c>
      <c r="JD17" s="42">
        <v>1061.3054999999999</v>
      </c>
      <c r="JE17" s="42">
        <v>1046.6655000000001</v>
      </c>
      <c r="JF17" s="42">
        <v>1041.2705000000001</v>
      </c>
      <c r="JG17" s="42">
        <v>1344.8009999999999</v>
      </c>
      <c r="JH17" s="42">
        <v>1562.9455</v>
      </c>
      <c r="JI17" s="42">
        <v>1561.4105</v>
      </c>
      <c r="JJ17" s="42">
        <v>743.29899999999998</v>
      </c>
      <c r="JK17" s="42">
        <v>1376.242</v>
      </c>
      <c r="JL17" s="42">
        <v>250.67</v>
      </c>
      <c r="JM17" s="42">
        <v>472.89699999999999</v>
      </c>
      <c r="JN17" s="42">
        <v>1600.8765000000001</v>
      </c>
      <c r="JO17" s="42">
        <v>950.04200000000003</v>
      </c>
      <c r="JP17" s="42">
        <v>1033.222</v>
      </c>
      <c r="JQ17" s="42">
        <v>1102.875</v>
      </c>
      <c r="JR17" s="42">
        <v>0</v>
      </c>
      <c r="JS17" s="42">
        <v>1148.5809999999999</v>
      </c>
      <c r="JT17" s="42">
        <v>840.62099999999998</v>
      </c>
      <c r="JU17" s="42">
        <v>1063.345</v>
      </c>
      <c r="JV17" s="53">
        <v>1520.1285</v>
      </c>
    </row>
    <row r="18" spans="1:282" ht="15" customHeight="1" x14ac:dyDescent="0.45">
      <c r="A18" s="36" t="s">
        <v>17</v>
      </c>
      <c r="B18" s="41">
        <v>1188.2639999999999</v>
      </c>
      <c r="C18" s="42">
        <v>1164.8779999999999</v>
      </c>
      <c r="D18" s="42">
        <v>6.4050000000000002</v>
      </c>
      <c r="E18" s="42">
        <v>82.0745</v>
      </c>
      <c r="F18" s="42">
        <v>102.4675</v>
      </c>
      <c r="G18" s="42">
        <v>109.63</v>
      </c>
      <c r="H18" s="42">
        <v>127.84099999999999</v>
      </c>
      <c r="I18" s="42">
        <v>135.041</v>
      </c>
      <c r="J18" s="42">
        <v>139.441</v>
      </c>
      <c r="K18" s="42">
        <v>157.33600000000001</v>
      </c>
      <c r="L18" s="42">
        <v>198.80500000000001</v>
      </c>
      <c r="M18" s="42">
        <v>240.69450000000001</v>
      </c>
      <c r="N18" s="42">
        <v>269.4495</v>
      </c>
      <c r="O18" s="42">
        <v>271.90949999999998</v>
      </c>
      <c r="P18" s="42">
        <v>288.67849999999999</v>
      </c>
      <c r="Q18" s="42">
        <v>295.74549999999999</v>
      </c>
      <c r="R18" s="42">
        <v>297.69049999999999</v>
      </c>
      <c r="S18" s="42">
        <v>301.2955</v>
      </c>
      <c r="T18" s="42">
        <v>313.09750000000003</v>
      </c>
      <c r="U18" s="42">
        <v>311.69549999999998</v>
      </c>
      <c r="V18" s="42">
        <v>317.37549999999999</v>
      </c>
      <c r="W18" s="42">
        <v>319.47550000000001</v>
      </c>
      <c r="X18" s="42">
        <v>338.01299999999998</v>
      </c>
      <c r="Y18" s="42">
        <v>345.37900000000002</v>
      </c>
      <c r="Z18" s="42">
        <v>364.209</v>
      </c>
      <c r="AA18" s="42">
        <v>364.21</v>
      </c>
      <c r="AB18" s="42">
        <v>374.52300000000002</v>
      </c>
      <c r="AC18" s="42">
        <v>394.553</v>
      </c>
      <c r="AD18" s="42">
        <v>402.185</v>
      </c>
      <c r="AE18" s="42">
        <v>436.15499999999997</v>
      </c>
      <c r="AF18" s="42">
        <v>499.88499999999999</v>
      </c>
      <c r="AG18" s="42">
        <v>623.66800000000001</v>
      </c>
      <c r="AH18" s="42">
        <v>638.46799999999996</v>
      </c>
      <c r="AI18" s="42">
        <v>454.024</v>
      </c>
      <c r="AJ18" s="42">
        <v>474.221</v>
      </c>
      <c r="AK18" s="42">
        <v>492.51400000000001</v>
      </c>
      <c r="AL18" s="42">
        <v>503.471</v>
      </c>
      <c r="AM18" s="42">
        <v>517.86699999999996</v>
      </c>
      <c r="AN18" s="42">
        <v>546.21100000000001</v>
      </c>
      <c r="AO18" s="42">
        <v>567.572</v>
      </c>
      <c r="AP18" s="42">
        <v>600.07500000000005</v>
      </c>
      <c r="AQ18" s="42">
        <v>624.49300000000005</v>
      </c>
      <c r="AR18" s="42">
        <v>639.83900000000006</v>
      </c>
      <c r="AS18" s="42">
        <v>645.495</v>
      </c>
      <c r="AT18" s="42">
        <v>647.79499999999996</v>
      </c>
      <c r="AU18" s="42">
        <v>656.69500000000005</v>
      </c>
      <c r="AV18" s="42">
        <v>629.89300000000003</v>
      </c>
      <c r="AW18" s="42">
        <v>159.04400000000001</v>
      </c>
      <c r="AX18" s="42">
        <v>232.108</v>
      </c>
      <c r="AY18" s="42">
        <v>248.42500000000001</v>
      </c>
      <c r="AZ18" s="42">
        <v>252.42500000000001</v>
      </c>
      <c r="BA18" s="42">
        <v>268.22500000000002</v>
      </c>
      <c r="BB18" s="42">
        <v>283.61399999999998</v>
      </c>
      <c r="BC18" s="42">
        <v>296.03500000000003</v>
      </c>
      <c r="BD18" s="42">
        <v>311.41399999999999</v>
      </c>
      <c r="BE18" s="42">
        <v>320.78300000000002</v>
      </c>
      <c r="BF18" s="42">
        <v>328.75900000000001</v>
      </c>
      <c r="BG18" s="42">
        <v>320.78399999999999</v>
      </c>
      <c r="BH18" s="42">
        <v>344.52499999999998</v>
      </c>
      <c r="BI18" s="42">
        <v>346.49</v>
      </c>
      <c r="BJ18" s="42">
        <v>366.28899999999999</v>
      </c>
      <c r="BK18" s="42">
        <v>386.94200000000001</v>
      </c>
      <c r="BL18" s="42">
        <v>395.62700000000001</v>
      </c>
      <c r="BM18" s="42">
        <v>406.55799999999999</v>
      </c>
      <c r="BN18" s="42">
        <v>414.34300000000002</v>
      </c>
      <c r="BO18" s="42">
        <v>428.27</v>
      </c>
      <c r="BP18" s="42">
        <v>463.58600000000001</v>
      </c>
      <c r="BQ18" s="42">
        <v>481.02800000000002</v>
      </c>
      <c r="BR18" s="42">
        <v>491.661</v>
      </c>
      <c r="BS18" s="42">
        <v>499.28500000000003</v>
      </c>
      <c r="BT18" s="42">
        <v>522.25599999999997</v>
      </c>
      <c r="BU18" s="42">
        <v>535.34</v>
      </c>
      <c r="BV18" s="42">
        <v>550.34</v>
      </c>
      <c r="BW18" s="42">
        <v>563.97699999999998</v>
      </c>
      <c r="BX18" s="42">
        <v>574.97699999999998</v>
      </c>
      <c r="BY18" s="42">
        <v>583.18100000000004</v>
      </c>
      <c r="BZ18" s="42">
        <v>21.363</v>
      </c>
      <c r="CA18" s="42">
        <v>605.27</v>
      </c>
      <c r="CB18" s="42">
        <v>621.12699999999995</v>
      </c>
      <c r="CC18" s="42">
        <v>634.048</v>
      </c>
      <c r="CD18" s="42">
        <v>639.25699999999995</v>
      </c>
      <c r="CE18" s="42">
        <v>642.78599999999994</v>
      </c>
      <c r="CF18" s="42">
        <v>651.20000000000005</v>
      </c>
      <c r="CG18" s="42">
        <v>658.36199999999997</v>
      </c>
      <c r="CH18" s="42">
        <v>666.96500000000003</v>
      </c>
      <c r="CI18" s="42">
        <v>669.45899999999995</v>
      </c>
      <c r="CJ18" s="42">
        <v>683.86599999999999</v>
      </c>
      <c r="CK18" s="42">
        <v>701.14400000000001</v>
      </c>
      <c r="CL18" s="42">
        <v>713.625</v>
      </c>
      <c r="CM18" s="42">
        <v>610.04700000000003</v>
      </c>
      <c r="CN18" s="42">
        <v>621.47299999999996</v>
      </c>
      <c r="CO18" s="42">
        <v>613.447</v>
      </c>
      <c r="CP18" s="42">
        <v>628.10400000000004</v>
      </c>
      <c r="CQ18" s="42">
        <v>644.52099999999996</v>
      </c>
      <c r="CR18" s="42">
        <v>648.32299999999998</v>
      </c>
      <c r="CS18" s="42">
        <v>651.03099999999995</v>
      </c>
      <c r="CT18" s="42">
        <v>627.88199999999995</v>
      </c>
      <c r="CU18" s="42">
        <v>38.283999999999999</v>
      </c>
      <c r="CV18" s="42">
        <v>13.288</v>
      </c>
      <c r="CW18" s="42">
        <v>45.046999999999997</v>
      </c>
      <c r="CX18" s="42">
        <v>54.220999999999997</v>
      </c>
      <c r="CY18" s="42">
        <v>59.341000000000001</v>
      </c>
      <c r="CZ18" s="42">
        <v>69.12</v>
      </c>
      <c r="DA18" s="42">
        <v>444.62599999999998</v>
      </c>
      <c r="DB18" s="42">
        <v>323.69299999999998</v>
      </c>
      <c r="DC18" s="42">
        <v>398.78699999999998</v>
      </c>
      <c r="DD18" s="42">
        <v>13.287000000000001</v>
      </c>
      <c r="DE18" s="42">
        <v>380.51</v>
      </c>
      <c r="DF18" s="42">
        <v>366.44</v>
      </c>
      <c r="DG18" s="42">
        <v>351.60899999999998</v>
      </c>
      <c r="DH18" s="42">
        <v>346.76</v>
      </c>
      <c r="DI18" s="42">
        <v>338.83800000000002</v>
      </c>
      <c r="DJ18" s="42">
        <v>337.13299999999998</v>
      </c>
      <c r="DK18" s="42">
        <v>330.22300000000001</v>
      </c>
      <c r="DL18" s="42">
        <v>558.60500000000002</v>
      </c>
      <c r="DM18" s="42">
        <v>592.15800000000002</v>
      </c>
      <c r="DN18" s="42">
        <v>600.60199999999998</v>
      </c>
      <c r="DO18" s="42">
        <v>634.80499999999995</v>
      </c>
      <c r="DP18" s="42">
        <v>643.99599999999998</v>
      </c>
      <c r="DQ18" s="42">
        <v>685.80200000000002</v>
      </c>
      <c r="DR18" s="42">
        <v>741.40200000000004</v>
      </c>
      <c r="DS18" s="42">
        <v>784.64700000000005</v>
      </c>
      <c r="DT18" s="42">
        <v>799.49900000000002</v>
      </c>
      <c r="DU18" s="42">
        <v>810.61500000000001</v>
      </c>
      <c r="DV18" s="42">
        <v>817.41150000000005</v>
      </c>
      <c r="DW18" s="42">
        <v>823.02449999999999</v>
      </c>
      <c r="DX18" s="42">
        <v>632.79499999999996</v>
      </c>
      <c r="DY18" s="42">
        <v>640.14200000000005</v>
      </c>
      <c r="DZ18" s="42">
        <v>4.9999999999998899E-3</v>
      </c>
      <c r="EA18" s="42">
        <v>642.46799999999996</v>
      </c>
      <c r="EB18" s="42">
        <v>639.66800000000001</v>
      </c>
      <c r="EC18" s="42">
        <v>673.43100000000004</v>
      </c>
      <c r="ED18" s="42">
        <v>341.91300000000001</v>
      </c>
      <c r="EE18" s="42">
        <v>659.46799999999996</v>
      </c>
      <c r="EF18" s="42">
        <v>618.15800000000002</v>
      </c>
      <c r="EG18" s="42">
        <v>668.16399999999999</v>
      </c>
      <c r="EH18" s="42">
        <v>679.80700000000002</v>
      </c>
      <c r="EI18" s="42">
        <v>717.95600000000002</v>
      </c>
      <c r="EJ18" s="42">
        <v>729.25800000000004</v>
      </c>
      <c r="EK18" s="42">
        <v>732.35799999999995</v>
      </c>
      <c r="EL18" s="42">
        <v>731.91399999999999</v>
      </c>
      <c r="EM18" s="42">
        <v>745.61400000000003</v>
      </c>
      <c r="EN18" s="42">
        <v>758.75800000000004</v>
      </c>
      <c r="EO18" s="42">
        <v>790.745</v>
      </c>
      <c r="EP18" s="42">
        <v>823.66600000000005</v>
      </c>
      <c r="EQ18" s="42">
        <v>836.32399999999996</v>
      </c>
      <c r="ER18" s="42">
        <v>842.87400000000002</v>
      </c>
      <c r="ES18" s="42">
        <v>853.95500000000004</v>
      </c>
      <c r="ET18" s="42">
        <v>873.46699999999998</v>
      </c>
      <c r="EU18" s="42">
        <v>890.00300000000004</v>
      </c>
      <c r="EV18" s="42">
        <v>890.00400000000002</v>
      </c>
      <c r="EW18" s="42">
        <v>440.09899999999999</v>
      </c>
      <c r="EX18" s="42">
        <v>444.97500000000002</v>
      </c>
      <c r="EY18" s="42">
        <v>492.25700000000001</v>
      </c>
      <c r="EZ18" s="42">
        <v>462.74900000000002</v>
      </c>
      <c r="FA18" s="42">
        <v>1214.5429999999999</v>
      </c>
      <c r="FB18" s="42">
        <v>1194.3900000000001</v>
      </c>
      <c r="FC18" s="42">
        <v>1118.537</v>
      </c>
      <c r="FD18" s="42">
        <v>1110.9839999999999</v>
      </c>
      <c r="FE18" s="42">
        <v>1100.0809999999999</v>
      </c>
      <c r="FF18" s="42">
        <v>1025.6130000000001</v>
      </c>
      <c r="FG18" s="42">
        <v>1095.5809999999999</v>
      </c>
      <c r="FH18" s="42">
        <v>1074.395</v>
      </c>
      <c r="FI18" s="42">
        <v>1025.4269999999999</v>
      </c>
      <c r="FJ18" s="42">
        <v>983.31799999999998</v>
      </c>
      <c r="FK18" s="42">
        <v>958.14700000000005</v>
      </c>
      <c r="FL18" s="42">
        <v>1016.0655</v>
      </c>
      <c r="FM18" s="42">
        <v>977.89049999999997</v>
      </c>
      <c r="FN18" s="42">
        <v>961.99850000000004</v>
      </c>
      <c r="FO18" s="42">
        <v>895.79849999999999</v>
      </c>
      <c r="FP18" s="42">
        <v>874.24350000000004</v>
      </c>
      <c r="FQ18" s="42">
        <v>870.32650000000001</v>
      </c>
      <c r="FR18" s="42">
        <v>862.99249999999995</v>
      </c>
      <c r="FS18" s="42">
        <v>850.78049999999996</v>
      </c>
      <c r="FT18" s="42">
        <v>832.88049999999998</v>
      </c>
      <c r="FU18" s="42">
        <v>509.58600000000001</v>
      </c>
      <c r="FV18" s="42">
        <v>500.14800000000002</v>
      </c>
      <c r="FW18" s="42">
        <v>468.512</v>
      </c>
      <c r="FX18" s="42">
        <v>634.89300000000003</v>
      </c>
      <c r="FY18" s="42">
        <v>1196.3420000000001</v>
      </c>
      <c r="FZ18" s="42">
        <v>901.13900000000001</v>
      </c>
      <c r="GA18" s="42">
        <v>935.25800000000004</v>
      </c>
      <c r="GB18" s="42">
        <v>961.20799999999997</v>
      </c>
      <c r="GC18" s="42">
        <v>980.68299999999999</v>
      </c>
      <c r="GD18" s="42">
        <v>999.65499999999997</v>
      </c>
      <c r="GE18" s="42">
        <v>1072.731</v>
      </c>
      <c r="GF18" s="42">
        <v>1132.7339999999999</v>
      </c>
      <c r="GG18" s="42">
        <v>1163.962</v>
      </c>
      <c r="GH18" s="42">
        <v>1180.298</v>
      </c>
      <c r="GI18" s="42">
        <v>1193.0540000000001</v>
      </c>
      <c r="GJ18" s="42">
        <v>1226.386</v>
      </c>
      <c r="GK18" s="42">
        <v>1243.425</v>
      </c>
      <c r="GL18" s="42">
        <v>1258.9649999999999</v>
      </c>
      <c r="GM18" s="42">
        <v>1271.9949999999999</v>
      </c>
      <c r="GN18" s="42">
        <v>1295.75</v>
      </c>
      <c r="GO18" s="42">
        <v>1315.373</v>
      </c>
      <c r="GP18" s="42">
        <v>1334.05</v>
      </c>
      <c r="GQ18" s="42">
        <v>1344.8</v>
      </c>
      <c r="GR18" s="42">
        <v>1180.297</v>
      </c>
      <c r="GS18" s="42">
        <v>753.33900000000006</v>
      </c>
      <c r="GT18" s="42">
        <v>1227.9690000000001</v>
      </c>
      <c r="GU18" s="42">
        <v>1208.519</v>
      </c>
      <c r="GV18" s="42">
        <v>1193.8589999999999</v>
      </c>
      <c r="GW18" s="42">
        <v>1163.9590000000001</v>
      </c>
      <c r="GX18" s="42">
        <v>1102.8589999999999</v>
      </c>
      <c r="GY18" s="42">
        <v>1059.9639999999999</v>
      </c>
      <c r="GZ18" s="42">
        <v>1033.454</v>
      </c>
      <c r="HA18" s="42">
        <v>1019.722</v>
      </c>
      <c r="HB18" s="42">
        <v>977.495</v>
      </c>
      <c r="HC18" s="42">
        <v>901.78700000000003</v>
      </c>
      <c r="HD18" s="42">
        <v>852.25199999999995</v>
      </c>
      <c r="HE18" s="42">
        <v>785.15200000000004</v>
      </c>
      <c r="HF18" s="42">
        <v>769.452</v>
      </c>
      <c r="HG18" s="42">
        <v>739.55200000000002</v>
      </c>
      <c r="HH18" s="42">
        <v>722.15200000000004</v>
      </c>
      <c r="HI18" s="42">
        <v>701.65099999999995</v>
      </c>
      <c r="HJ18" s="42">
        <v>656.36</v>
      </c>
      <c r="HK18" s="42">
        <v>639.73500000000001</v>
      </c>
      <c r="HL18" s="42">
        <v>596.05899999999997</v>
      </c>
      <c r="HM18" s="42">
        <v>566.85400000000004</v>
      </c>
      <c r="HN18" s="42">
        <v>546.03099999999995</v>
      </c>
      <c r="HO18" s="42">
        <v>491.041</v>
      </c>
      <c r="HP18" s="42">
        <v>731.15099999999995</v>
      </c>
      <c r="HQ18" s="42">
        <v>776.55100000000004</v>
      </c>
      <c r="HR18" s="42">
        <v>797.77099999999996</v>
      </c>
      <c r="HS18" s="42">
        <v>824.66800000000001</v>
      </c>
      <c r="HT18" s="42">
        <v>722.83</v>
      </c>
      <c r="HU18" s="42">
        <v>638.01400000000001</v>
      </c>
      <c r="HV18" s="42">
        <v>1146.6859999999999</v>
      </c>
      <c r="HW18" s="42">
        <v>1170.6969999999999</v>
      </c>
      <c r="HX18" s="42">
        <v>1194.1969999999999</v>
      </c>
      <c r="HY18" s="42">
        <v>1208.7370000000001</v>
      </c>
      <c r="HZ18" s="42">
        <v>901.654</v>
      </c>
      <c r="IA18" s="42">
        <v>919.17899999999997</v>
      </c>
      <c r="IB18" s="42">
        <v>925.976</v>
      </c>
      <c r="IC18" s="42">
        <v>936.63800000000003</v>
      </c>
      <c r="ID18" s="42">
        <v>972.60299999999995</v>
      </c>
      <c r="IE18" s="42">
        <v>972.04300000000001</v>
      </c>
      <c r="IF18" s="42">
        <v>942.53800000000001</v>
      </c>
      <c r="IG18" s="42">
        <v>912.64400000000001</v>
      </c>
      <c r="IH18" s="42">
        <v>873.13800000000003</v>
      </c>
      <c r="II18" s="42">
        <v>819.53700000000003</v>
      </c>
      <c r="IJ18" s="42">
        <v>844.66600000000005</v>
      </c>
      <c r="IK18" s="42">
        <v>886.41099999999994</v>
      </c>
      <c r="IL18" s="42">
        <v>899.28599999999994</v>
      </c>
      <c r="IM18" s="42">
        <v>932.71900000000005</v>
      </c>
      <c r="IN18" s="42">
        <v>952.68200000000002</v>
      </c>
      <c r="IO18" s="42">
        <v>1004.958</v>
      </c>
      <c r="IP18" s="42">
        <v>1077.125</v>
      </c>
      <c r="IQ18" s="42">
        <v>1135.9190000000001</v>
      </c>
      <c r="IR18" s="42">
        <v>796.93700000000001</v>
      </c>
      <c r="IS18" s="42">
        <v>757.005</v>
      </c>
      <c r="IT18" s="42">
        <v>771.01900000000001</v>
      </c>
      <c r="IU18" s="42">
        <v>756.00199999999995</v>
      </c>
      <c r="IV18" s="42">
        <v>720.64200000000005</v>
      </c>
      <c r="IW18" s="42">
        <v>704.697</v>
      </c>
      <c r="IX18" s="42">
        <v>810.83799999999997</v>
      </c>
      <c r="IY18" s="42">
        <v>840.16</v>
      </c>
      <c r="IZ18" s="42">
        <v>852.19100000000003</v>
      </c>
      <c r="JA18" s="42">
        <v>865.43100000000004</v>
      </c>
      <c r="JB18" s="42">
        <v>872.97699999999998</v>
      </c>
      <c r="JC18" s="42">
        <v>879.51549999999997</v>
      </c>
      <c r="JD18" s="42">
        <v>869.51549999999997</v>
      </c>
      <c r="JE18" s="42">
        <v>854.87549999999999</v>
      </c>
      <c r="JF18" s="42">
        <v>849.48050000000001</v>
      </c>
      <c r="JG18" s="42">
        <v>0</v>
      </c>
      <c r="JH18" s="42">
        <v>635.89300000000003</v>
      </c>
      <c r="JI18" s="42">
        <v>1196.3430000000001</v>
      </c>
      <c r="JJ18" s="42">
        <v>678.73099999999999</v>
      </c>
      <c r="JK18" s="42">
        <v>346.113</v>
      </c>
      <c r="JL18" s="42">
        <v>1198.2729999999999</v>
      </c>
      <c r="JM18" s="42">
        <v>908.10400000000004</v>
      </c>
      <c r="JN18" s="42">
        <v>1235.809</v>
      </c>
      <c r="JO18" s="42">
        <v>716.625</v>
      </c>
      <c r="JP18" s="42">
        <v>562.99900000000002</v>
      </c>
      <c r="JQ18" s="42">
        <v>1208.7380000000001</v>
      </c>
      <c r="JR18" s="42">
        <v>1344.8009999999999</v>
      </c>
      <c r="JS18" s="42">
        <v>445.346</v>
      </c>
      <c r="JT18" s="42">
        <v>645.48500000000001</v>
      </c>
      <c r="JU18" s="42">
        <v>697.73900000000003</v>
      </c>
      <c r="JV18" s="53">
        <v>1155.0609999999999</v>
      </c>
    </row>
    <row r="19" spans="1:282" ht="15" customHeight="1" x14ac:dyDescent="0.45">
      <c r="A19" s="36" t="s">
        <v>18</v>
      </c>
      <c r="B19" s="41">
        <v>1406.4085</v>
      </c>
      <c r="C19" s="42">
        <v>1383.0225</v>
      </c>
      <c r="D19" s="42">
        <v>629.48800000000006</v>
      </c>
      <c r="E19" s="42">
        <v>553.81849999999997</v>
      </c>
      <c r="F19" s="42">
        <v>533.42550000000006</v>
      </c>
      <c r="G19" s="42">
        <v>526.26300000000003</v>
      </c>
      <c r="H19" s="42">
        <v>508.05200000000002</v>
      </c>
      <c r="I19" s="42">
        <v>500.85199999999998</v>
      </c>
      <c r="J19" s="42">
        <v>496.452</v>
      </c>
      <c r="K19" s="42">
        <v>478.55700000000002</v>
      </c>
      <c r="L19" s="42">
        <v>437.08800000000002</v>
      </c>
      <c r="M19" s="42">
        <v>395.19850000000002</v>
      </c>
      <c r="N19" s="42">
        <v>366.44349999999997</v>
      </c>
      <c r="O19" s="42">
        <v>363.98349999999999</v>
      </c>
      <c r="P19" s="42">
        <v>347.21449999999999</v>
      </c>
      <c r="Q19" s="42">
        <v>340.14749999999998</v>
      </c>
      <c r="R19" s="42">
        <v>338.20249999999999</v>
      </c>
      <c r="S19" s="42">
        <v>334.59750000000003</v>
      </c>
      <c r="T19" s="42">
        <v>322.7955</v>
      </c>
      <c r="U19" s="42">
        <v>324.19749999999999</v>
      </c>
      <c r="V19" s="42">
        <v>318.51749999999998</v>
      </c>
      <c r="W19" s="42">
        <v>316.41750000000002</v>
      </c>
      <c r="X19" s="42">
        <v>297.88</v>
      </c>
      <c r="Y19" s="42">
        <v>290.51400000000001</v>
      </c>
      <c r="Z19" s="42">
        <v>271.68400000000003</v>
      </c>
      <c r="AA19" s="42">
        <v>271.68299999999999</v>
      </c>
      <c r="AB19" s="42">
        <v>261.37</v>
      </c>
      <c r="AC19" s="42">
        <v>241.34</v>
      </c>
      <c r="AD19" s="42">
        <v>233.708</v>
      </c>
      <c r="AE19" s="42">
        <v>199.738</v>
      </c>
      <c r="AF19" s="42">
        <v>263.46800000000002</v>
      </c>
      <c r="AG19" s="42">
        <v>387.25099999999998</v>
      </c>
      <c r="AH19" s="42">
        <v>402.05099999999999</v>
      </c>
      <c r="AI19" s="42">
        <v>181.869</v>
      </c>
      <c r="AJ19" s="42">
        <v>161.672</v>
      </c>
      <c r="AK19" s="42">
        <v>143.37899999999999</v>
      </c>
      <c r="AL19" s="42">
        <v>132.422</v>
      </c>
      <c r="AM19" s="42">
        <v>118.026</v>
      </c>
      <c r="AN19" s="42">
        <v>89.682000000000002</v>
      </c>
      <c r="AO19" s="42">
        <v>68.320999999999998</v>
      </c>
      <c r="AP19" s="42">
        <v>35.817999999999998</v>
      </c>
      <c r="AQ19" s="42">
        <v>11.4</v>
      </c>
      <c r="AR19" s="42">
        <v>26.745999999999999</v>
      </c>
      <c r="AS19" s="42">
        <v>37.746000000000002</v>
      </c>
      <c r="AT19" s="42">
        <v>35.445999999999998</v>
      </c>
      <c r="AU19" s="42">
        <v>48.945999999999998</v>
      </c>
      <c r="AV19" s="42">
        <v>6</v>
      </c>
      <c r="AW19" s="42">
        <v>480.26499999999999</v>
      </c>
      <c r="AX19" s="42">
        <v>553.32899999999995</v>
      </c>
      <c r="AY19" s="42">
        <v>569.64599999999996</v>
      </c>
      <c r="AZ19" s="42">
        <v>573.64599999999996</v>
      </c>
      <c r="BA19" s="42">
        <v>589.44600000000003</v>
      </c>
      <c r="BB19" s="42">
        <v>604.83500000000004</v>
      </c>
      <c r="BC19" s="42">
        <v>617.25599999999997</v>
      </c>
      <c r="BD19" s="42">
        <v>632.63499999999999</v>
      </c>
      <c r="BE19" s="42">
        <v>642.00400000000002</v>
      </c>
      <c r="BF19" s="42">
        <v>649.98</v>
      </c>
      <c r="BG19" s="42">
        <v>642.005</v>
      </c>
      <c r="BH19" s="42">
        <v>665.74599999999998</v>
      </c>
      <c r="BI19" s="42">
        <v>667.71100000000001</v>
      </c>
      <c r="BJ19" s="42">
        <v>687.51</v>
      </c>
      <c r="BK19" s="42">
        <v>708.16300000000001</v>
      </c>
      <c r="BL19" s="42">
        <v>716.84799999999996</v>
      </c>
      <c r="BM19" s="42">
        <v>727.779</v>
      </c>
      <c r="BN19" s="42">
        <v>735.56399999999996</v>
      </c>
      <c r="BO19" s="42">
        <v>749.49099999999999</v>
      </c>
      <c r="BP19" s="42">
        <v>784.80700000000002</v>
      </c>
      <c r="BQ19" s="42">
        <v>802.24900000000002</v>
      </c>
      <c r="BR19" s="42">
        <v>812.88199999999995</v>
      </c>
      <c r="BS19" s="42">
        <v>820.50599999999997</v>
      </c>
      <c r="BT19" s="42">
        <v>843.47699999999998</v>
      </c>
      <c r="BU19" s="42">
        <v>856.56100000000004</v>
      </c>
      <c r="BV19" s="42">
        <v>871.56100000000004</v>
      </c>
      <c r="BW19" s="42">
        <v>885.19799999999998</v>
      </c>
      <c r="BX19" s="42">
        <v>896.19799999999998</v>
      </c>
      <c r="BY19" s="42">
        <v>904.40200000000004</v>
      </c>
      <c r="BZ19" s="42">
        <v>614.53</v>
      </c>
      <c r="CA19" s="42">
        <v>926.49099999999999</v>
      </c>
      <c r="CB19" s="42">
        <v>942.34799999999996</v>
      </c>
      <c r="CC19" s="42">
        <v>955.26900000000001</v>
      </c>
      <c r="CD19" s="42">
        <v>960.47799999999995</v>
      </c>
      <c r="CE19" s="42">
        <v>964.00699999999995</v>
      </c>
      <c r="CF19" s="42">
        <v>972.42100000000005</v>
      </c>
      <c r="CG19" s="42">
        <v>979.58299999999997</v>
      </c>
      <c r="CH19" s="42">
        <v>988.18600000000004</v>
      </c>
      <c r="CI19" s="42">
        <v>990.68</v>
      </c>
      <c r="CJ19" s="42">
        <v>1005.087</v>
      </c>
      <c r="CK19" s="42">
        <v>1022.365</v>
      </c>
      <c r="CL19" s="42">
        <v>1034.846</v>
      </c>
      <c r="CM19" s="42">
        <v>931.26800000000003</v>
      </c>
      <c r="CN19" s="42">
        <v>942.69399999999996</v>
      </c>
      <c r="CO19" s="42">
        <v>934.66800000000001</v>
      </c>
      <c r="CP19" s="42">
        <v>949.32500000000005</v>
      </c>
      <c r="CQ19" s="42">
        <v>965.74199999999996</v>
      </c>
      <c r="CR19" s="42">
        <v>969.54399999999998</v>
      </c>
      <c r="CS19" s="42">
        <v>972.25199999999995</v>
      </c>
      <c r="CT19" s="42">
        <v>949.10299999999995</v>
      </c>
      <c r="CU19" s="42">
        <v>644.22500000000002</v>
      </c>
      <c r="CV19" s="42">
        <v>649.18100000000004</v>
      </c>
      <c r="CW19" s="42">
        <v>590.846</v>
      </c>
      <c r="CX19" s="42">
        <v>581.67200000000003</v>
      </c>
      <c r="CY19" s="42">
        <v>576.55200000000002</v>
      </c>
      <c r="CZ19" s="42">
        <v>566.77300000000002</v>
      </c>
      <c r="DA19" s="42">
        <v>765.84699999999998</v>
      </c>
      <c r="DB19" s="42">
        <v>644.91399999999999</v>
      </c>
      <c r="DC19" s="42">
        <v>720.00800000000004</v>
      </c>
      <c r="DD19" s="42">
        <v>649.17999999999995</v>
      </c>
      <c r="DE19" s="42">
        <v>701.73099999999999</v>
      </c>
      <c r="DF19" s="42">
        <v>687.66099999999994</v>
      </c>
      <c r="DG19" s="42">
        <v>672.83</v>
      </c>
      <c r="DH19" s="42">
        <v>667.98099999999999</v>
      </c>
      <c r="DI19" s="42">
        <v>660.05899999999997</v>
      </c>
      <c r="DJ19" s="42">
        <v>658.35400000000004</v>
      </c>
      <c r="DK19" s="42">
        <v>651.44399999999996</v>
      </c>
      <c r="DL19" s="42">
        <v>843.85550000000001</v>
      </c>
      <c r="DM19" s="42">
        <v>810.30250000000001</v>
      </c>
      <c r="DN19" s="42">
        <v>801.85850000000005</v>
      </c>
      <c r="DO19" s="42">
        <v>767.65549999999996</v>
      </c>
      <c r="DP19" s="42">
        <v>758.46450000000004</v>
      </c>
      <c r="DQ19" s="42">
        <v>716.6585</v>
      </c>
      <c r="DR19" s="42">
        <v>661.05849999999998</v>
      </c>
      <c r="DS19" s="42">
        <v>586.50850000000003</v>
      </c>
      <c r="DT19" s="42">
        <v>571.65650000000005</v>
      </c>
      <c r="DU19" s="42">
        <v>560.54049999999995</v>
      </c>
      <c r="DV19" s="42">
        <v>553.74400000000003</v>
      </c>
      <c r="DW19" s="42">
        <v>548.13099999999997</v>
      </c>
      <c r="DX19" s="42">
        <v>954.01599999999996</v>
      </c>
      <c r="DY19" s="42">
        <v>961.36300000000006</v>
      </c>
      <c r="DZ19" s="42">
        <v>635.88800000000003</v>
      </c>
      <c r="EA19" s="42">
        <v>406.05099999999999</v>
      </c>
      <c r="EB19" s="42">
        <v>403.25099999999998</v>
      </c>
      <c r="EC19" s="42">
        <v>994.65200000000004</v>
      </c>
      <c r="ED19" s="42">
        <v>301.77999999999997</v>
      </c>
      <c r="EE19" s="42">
        <v>423.05099999999999</v>
      </c>
      <c r="EF19" s="42">
        <v>836.30250000000001</v>
      </c>
      <c r="EG19" s="42">
        <v>886.30849999999998</v>
      </c>
      <c r="EH19" s="42">
        <v>897.95150000000001</v>
      </c>
      <c r="EI19" s="42">
        <v>936.10050000000001</v>
      </c>
      <c r="EJ19" s="42">
        <v>947.40250000000003</v>
      </c>
      <c r="EK19" s="42">
        <v>950.50250000000005</v>
      </c>
      <c r="EL19" s="42">
        <v>1028.1755000000001</v>
      </c>
      <c r="EM19" s="42">
        <v>963.75850000000003</v>
      </c>
      <c r="EN19" s="42">
        <v>976.90250000000003</v>
      </c>
      <c r="EO19" s="42">
        <v>1008.8895</v>
      </c>
      <c r="EP19" s="42">
        <v>1041.8105</v>
      </c>
      <c r="EQ19" s="42">
        <v>1054.4684999999999</v>
      </c>
      <c r="ER19" s="42">
        <v>1061.0184999999999</v>
      </c>
      <c r="ES19" s="42">
        <v>1072.0995</v>
      </c>
      <c r="ET19" s="42">
        <v>1091.6115</v>
      </c>
      <c r="EU19" s="42">
        <v>1108.1475</v>
      </c>
      <c r="EV19" s="42">
        <v>1108.1485</v>
      </c>
      <c r="EW19" s="42">
        <v>761.32</v>
      </c>
      <c r="EX19" s="42">
        <v>766.19600000000003</v>
      </c>
      <c r="EY19" s="42">
        <v>813.47799999999995</v>
      </c>
      <c r="EZ19" s="42">
        <v>783.97</v>
      </c>
      <c r="FA19" s="42">
        <v>924.64300000000003</v>
      </c>
      <c r="FB19" s="42">
        <v>904.49</v>
      </c>
      <c r="FC19" s="42">
        <v>828.63699999999994</v>
      </c>
      <c r="FD19" s="42">
        <v>821.08399999999995</v>
      </c>
      <c r="FE19" s="42">
        <v>810.18100000000004</v>
      </c>
      <c r="FF19" s="42">
        <v>735.71299999999997</v>
      </c>
      <c r="FG19" s="42">
        <v>805.68100000000004</v>
      </c>
      <c r="FH19" s="42">
        <v>784.495</v>
      </c>
      <c r="FI19" s="42">
        <v>735.52700000000004</v>
      </c>
      <c r="FJ19" s="42">
        <v>693.41800000000001</v>
      </c>
      <c r="FK19" s="42">
        <v>668.24699999999996</v>
      </c>
      <c r="FL19" s="42">
        <v>741.17200000000003</v>
      </c>
      <c r="FM19" s="42">
        <v>702.99699999999996</v>
      </c>
      <c r="FN19" s="42">
        <v>687.10500000000002</v>
      </c>
      <c r="FO19" s="42">
        <v>620.90499999999997</v>
      </c>
      <c r="FP19" s="42">
        <v>599.35</v>
      </c>
      <c r="FQ19" s="42">
        <v>595.43299999999999</v>
      </c>
      <c r="FR19" s="42">
        <v>588.09900000000005</v>
      </c>
      <c r="FS19" s="42">
        <v>575.88699999999994</v>
      </c>
      <c r="FT19" s="42">
        <v>557.98699999999997</v>
      </c>
      <c r="FU19" s="42">
        <v>830.80700000000002</v>
      </c>
      <c r="FV19" s="42">
        <v>821.36900000000003</v>
      </c>
      <c r="FW19" s="42">
        <v>789.73299999999995</v>
      </c>
      <c r="FX19" s="42">
        <v>1</v>
      </c>
      <c r="FY19" s="42">
        <v>906.44200000000001</v>
      </c>
      <c r="FZ19" s="42">
        <v>1119.2835</v>
      </c>
      <c r="GA19" s="42">
        <v>1153.4024999999999</v>
      </c>
      <c r="GB19" s="42">
        <v>1179.3525</v>
      </c>
      <c r="GC19" s="42">
        <v>1198.8275000000001</v>
      </c>
      <c r="GD19" s="42">
        <v>1217.7995000000001</v>
      </c>
      <c r="GE19" s="42">
        <v>1290.8755000000001</v>
      </c>
      <c r="GF19" s="42">
        <v>1350.8785</v>
      </c>
      <c r="GG19" s="42">
        <v>1382.1065000000001</v>
      </c>
      <c r="GH19" s="42">
        <v>1398.4425000000001</v>
      </c>
      <c r="GI19" s="42">
        <v>1411.1985</v>
      </c>
      <c r="GJ19" s="42">
        <v>1444.5305000000001</v>
      </c>
      <c r="GK19" s="42">
        <v>1461.5695000000001</v>
      </c>
      <c r="GL19" s="42">
        <v>1477.1095</v>
      </c>
      <c r="GM19" s="42">
        <v>1490.1395</v>
      </c>
      <c r="GN19" s="42">
        <v>1513.8945000000001</v>
      </c>
      <c r="GO19" s="42">
        <v>1533.5174999999999</v>
      </c>
      <c r="GP19" s="42">
        <v>1552.1945000000001</v>
      </c>
      <c r="GQ19" s="42">
        <v>1562.9445000000001</v>
      </c>
      <c r="GR19" s="42">
        <v>1398.4414999999999</v>
      </c>
      <c r="GS19" s="42">
        <v>617.81650000000002</v>
      </c>
      <c r="GT19" s="42">
        <v>938.06899999999996</v>
      </c>
      <c r="GU19" s="42">
        <v>918.61900000000003</v>
      </c>
      <c r="GV19" s="42">
        <v>903.95899999999995</v>
      </c>
      <c r="GW19" s="42">
        <v>874.05899999999997</v>
      </c>
      <c r="GX19" s="42">
        <v>812.95899999999995</v>
      </c>
      <c r="GY19" s="42">
        <v>770.06399999999996</v>
      </c>
      <c r="GZ19" s="42">
        <v>743.55399999999997</v>
      </c>
      <c r="HA19" s="42">
        <v>729.822</v>
      </c>
      <c r="HB19" s="42">
        <v>687.59500000000003</v>
      </c>
      <c r="HC19" s="42">
        <v>611.88699999999994</v>
      </c>
      <c r="HD19" s="42">
        <v>562.35199999999998</v>
      </c>
      <c r="HE19" s="42">
        <v>495.25200000000001</v>
      </c>
      <c r="HF19" s="42">
        <v>479.55200000000002</v>
      </c>
      <c r="HG19" s="42">
        <v>449.65199999999999</v>
      </c>
      <c r="HH19" s="42">
        <v>432.25200000000001</v>
      </c>
      <c r="HI19" s="42">
        <v>411.75099999999998</v>
      </c>
      <c r="HJ19" s="42">
        <v>366.46</v>
      </c>
      <c r="HK19" s="42">
        <v>349.83499999999998</v>
      </c>
      <c r="HL19" s="42">
        <v>306.15899999999999</v>
      </c>
      <c r="HM19" s="42">
        <v>276.95400000000001</v>
      </c>
      <c r="HN19" s="42">
        <v>256.13099999999997</v>
      </c>
      <c r="HO19" s="42">
        <v>254.62200000000001</v>
      </c>
      <c r="HP19" s="42">
        <v>441.25099999999998</v>
      </c>
      <c r="HQ19" s="42">
        <v>486.65100000000001</v>
      </c>
      <c r="HR19" s="42">
        <v>507.87099999999998</v>
      </c>
      <c r="HS19" s="42">
        <v>216.91900000000001</v>
      </c>
      <c r="HT19" s="42">
        <v>115.081</v>
      </c>
      <c r="HU19" s="42">
        <v>164.148</v>
      </c>
      <c r="HV19" s="42">
        <v>856.78599999999994</v>
      </c>
      <c r="HW19" s="42">
        <v>880.79700000000003</v>
      </c>
      <c r="HX19" s="42">
        <v>904.29700000000003</v>
      </c>
      <c r="HY19" s="42">
        <v>918.83699999999999</v>
      </c>
      <c r="HZ19" s="42">
        <v>1113.1334999999999</v>
      </c>
      <c r="IA19" s="42">
        <v>1095.6085</v>
      </c>
      <c r="IB19" s="42">
        <v>1088.8115</v>
      </c>
      <c r="IC19" s="42">
        <v>1078.1495</v>
      </c>
      <c r="ID19" s="42">
        <v>1042.1845000000001</v>
      </c>
      <c r="IE19" s="42">
        <v>1033.2145</v>
      </c>
      <c r="IF19" s="42">
        <v>1003.7095</v>
      </c>
      <c r="IG19" s="42">
        <v>973.81550000000004</v>
      </c>
      <c r="IH19" s="42">
        <v>934.30949999999996</v>
      </c>
      <c r="II19" s="42">
        <v>880.70849999999996</v>
      </c>
      <c r="IJ19" s="42">
        <v>905.83749999999998</v>
      </c>
      <c r="IK19" s="42">
        <v>947.58249999999998</v>
      </c>
      <c r="IL19" s="42">
        <v>960.45749999999998</v>
      </c>
      <c r="IM19" s="42">
        <v>993.89049999999997</v>
      </c>
      <c r="IN19" s="42">
        <v>1013.8535000000001</v>
      </c>
      <c r="IO19" s="42">
        <v>1013.318</v>
      </c>
      <c r="IP19" s="42">
        <v>941.15099999999995</v>
      </c>
      <c r="IQ19" s="42">
        <v>882.35699999999997</v>
      </c>
      <c r="IR19" s="42">
        <v>858.10850000000005</v>
      </c>
      <c r="IS19" s="42">
        <v>818.17650000000003</v>
      </c>
      <c r="IT19" s="42">
        <v>801.87549999999999</v>
      </c>
      <c r="IU19" s="42">
        <v>786.85850000000005</v>
      </c>
      <c r="IV19" s="42">
        <v>751.49850000000004</v>
      </c>
      <c r="IW19" s="42">
        <v>586.54100000000005</v>
      </c>
      <c r="IX19" s="42">
        <v>612.69949999999994</v>
      </c>
      <c r="IY19" s="42">
        <v>642.02149999999995</v>
      </c>
      <c r="IZ19" s="42">
        <v>641.52200000000005</v>
      </c>
      <c r="JA19" s="42">
        <v>628.28200000000004</v>
      </c>
      <c r="JB19" s="42">
        <v>620.73599999999999</v>
      </c>
      <c r="JC19" s="42">
        <v>604.62199999999996</v>
      </c>
      <c r="JD19" s="42">
        <v>594.62199999999996</v>
      </c>
      <c r="JE19" s="42">
        <v>579.98199999999997</v>
      </c>
      <c r="JF19" s="42">
        <v>574.58699999999999</v>
      </c>
      <c r="JG19" s="42">
        <v>635.89300000000003</v>
      </c>
      <c r="JH19" s="42">
        <v>0</v>
      </c>
      <c r="JI19" s="42">
        <v>906.44299999999998</v>
      </c>
      <c r="JJ19" s="42">
        <v>999.952</v>
      </c>
      <c r="JK19" s="42">
        <v>305.98</v>
      </c>
      <c r="JL19" s="42">
        <v>1416.4175</v>
      </c>
      <c r="JM19" s="42">
        <v>1126.2484999999999</v>
      </c>
      <c r="JN19" s="42">
        <v>945.90899999999999</v>
      </c>
      <c r="JO19" s="42">
        <v>1037.846</v>
      </c>
      <c r="JP19" s="42">
        <v>884.22</v>
      </c>
      <c r="JQ19" s="42">
        <v>918.83799999999997</v>
      </c>
      <c r="JR19" s="42">
        <v>1562.9455</v>
      </c>
      <c r="JS19" s="42">
        <v>766.56700000000001</v>
      </c>
      <c r="JT19" s="42">
        <v>966.70600000000002</v>
      </c>
      <c r="JU19" s="42">
        <v>593.49900000000002</v>
      </c>
      <c r="JV19" s="53">
        <v>865.16099999999994</v>
      </c>
    </row>
    <row r="20" spans="1:282" ht="15" customHeight="1" x14ac:dyDescent="0.45">
      <c r="A20" s="36" t="s">
        <v>19</v>
      </c>
      <c r="B20" s="41">
        <v>1311.0250000000001</v>
      </c>
      <c r="C20" s="42">
        <v>1287.6389999999999</v>
      </c>
      <c r="D20" s="42">
        <v>1189.9380000000001</v>
      </c>
      <c r="E20" s="42">
        <v>1114.2684999999999</v>
      </c>
      <c r="F20" s="42">
        <v>1093.8755000000001</v>
      </c>
      <c r="G20" s="42">
        <v>1086.713</v>
      </c>
      <c r="H20" s="42">
        <v>1068.502</v>
      </c>
      <c r="I20" s="42">
        <v>1061.3019999999999</v>
      </c>
      <c r="J20" s="42">
        <v>1056.902</v>
      </c>
      <c r="K20" s="42">
        <v>1039.0070000000001</v>
      </c>
      <c r="L20" s="42">
        <v>997.53800000000001</v>
      </c>
      <c r="M20" s="42">
        <v>955.64850000000001</v>
      </c>
      <c r="N20" s="42">
        <v>926.89350000000002</v>
      </c>
      <c r="O20" s="42">
        <v>924.43349999999998</v>
      </c>
      <c r="P20" s="42">
        <v>907.66449999999998</v>
      </c>
      <c r="Q20" s="42">
        <v>900.59749999999997</v>
      </c>
      <c r="R20" s="42">
        <v>898.65250000000003</v>
      </c>
      <c r="S20" s="42">
        <v>895.04750000000001</v>
      </c>
      <c r="T20" s="42">
        <v>883.24549999999999</v>
      </c>
      <c r="U20" s="42">
        <v>884.64750000000004</v>
      </c>
      <c r="V20" s="42">
        <v>878.96749999999997</v>
      </c>
      <c r="W20" s="42">
        <v>876.86749999999995</v>
      </c>
      <c r="X20" s="42">
        <v>858.33</v>
      </c>
      <c r="Y20" s="42">
        <v>850.96400000000006</v>
      </c>
      <c r="Z20" s="42">
        <v>832.13400000000001</v>
      </c>
      <c r="AA20" s="42">
        <v>832.13300000000004</v>
      </c>
      <c r="AB20" s="42">
        <v>821.82</v>
      </c>
      <c r="AC20" s="42">
        <v>801.79</v>
      </c>
      <c r="AD20" s="42">
        <v>794.15800000000002</v>
      </c>
      <c r="AE20" s="42">
        <v>760.18799999999999</v>
      </c>
      <c r="AF20" s="42">
        <v>823.91800000000001</v>
      </c>
      <c r="AG20" s="42">
        <v>947.70100000000002</v>
      </c>
      <c r="AH20" s="42">
        <v>962.50099999999998</v>
      </c>
      <c r="AI20" s="42">
        <v>778.05499999999995</v>
      </c>
      <c r="AJ20" s="42">
        <v>798.25199999999995</v>
      </c>
      <c r="AK20" s="42">
        <v>816.54499999999996</v>
      </c>
      <c r="AL20" s="42">
        <v>827.50199999999995</v>
      </c>
      <c r="AM20" s="42">
        <v>841.89800000000002</v>
      </c>
      <c r="AN20" s="42">
        <v>870.24199999999996</v>
      </c>
      <c r="AO20" s="42">
        <v>891.60299999999995</v>
      </c>
      <c r="AP20" s="42">
        <v>919.46100000000001</v>
      </c>
      <c r="AQ20" s="42">
        <v>895.04300000000001</v>
      </c>
      <c r="AR20" s="42">
        <v>879.697</v>
      </c>
      <c r="AS20" s="42">
        <v>868.697</v>
      </c>
      <c r="AT20" s="42">
        <v>870.99699999999996</v>
      </c>
      <c r="AU20" s="42">
        <v>857.49699999999996</v>
      </c>
      <c r="AV20" s="42">
        <v>900.44299999999998</v>
      </c>
      <c r="AW20" s="42">
        <v>1040.7149999999999</v>
      </c>
      <c r="AX20" s="42">
        <v>1113.779</v>
      </c>
      <c r="AY20" s="42">
        <v>1121.1955</v>
      </c>
      <c r="AZ20" s="42">
        <v>1117.1955</v>
      </c>
      <c r="BA20" s="42">
        <v>1101.3955000000001</v>
      </c>
      <c r="BB20" s="42">
        <v>1086.0065</v>
      </c>
      <c r="BC20" s="42">
        <v>1073.5854999999999</v>
      </c>
      <c r="BD20" s="42">
        <v>1058.2065</v>
      </c>
      <c r="BE20" s="42">
        <v>1048.8375000000001</v>
      </c>
      <c r="BF20" s="42">
        <v>1040.8615</v>
      </c>
      <c r="BG20" s="42">
        <v>1048.8364999999999</v>
      </c>
      <c r="BH20" s="42">
        <v>1025.0954999999999</v>
      </c>
      <c r="BI20" s="42">
        <v>1023.1305</v>
      </c>
      <c r="BJ20" s="42">
        <v>1003.3315</v>
      </c>
      <c r="BK20" s="42">
        <v>982.67849999999999</v>
      </c>
      <c r="BL20" s="42">
        <v>973.99350000000004</v>
      </c>
      <c r="BM20" s="42">
        <v>963.0625</v>
      </c>
      <c r="BN20" s="42">
        <v>955.27750000000003</v>
      </c>
      <c r="BO20" s="42">
        <v>941.35050000000001</v>
      </c>
      <c r="BP20" s="42">
        <v>937.33950000000004</v>
      </c>
      <c r="BQ20" s="42">
        <v>919.89750000000004</v>
      </c>
      <c r="BR20" s="42">
        <v>909.2645</v>
      </c>
      <c r="BS20" s="42">
        <v>901.64049999999997</v>
      </c>
      <c r="BT20" s="42">
        <v>878.67150000000004</v>
      </c>
      <c r="BU20" s="42">
        <v>891.75549999999998</v>
      </c>
      <c r="BV20" s="42">
        <v>906.75549999999998</v>
      </c>
      <c r="BW20" s="42">
        <v>920.39250000000004</v>
      </c>
      <c r="BX20" s="42">
        <v>931.39250000000004</v>
      </c>
      <c r="BY20" s="42">
        <v>939.59649999999999</v>
      </c>
      <c r="BZ20" s="42">
        <v>1174.98</v>
      </c>
      <c r="CA20" s="42">
        <v>961.68550000000005</v>
      </c>
      <c r="CB20" s="42">
        <v>977.54250000000002</v>
      </c>
      <c r="CC20" s="42">
        <v>990.46349999999995</v>
      </c>
      <c r="CD20" s="42">
        <v>995.67250000000001</v>
      </c>
      <c r="CE20" s="42">
        <v>999.20150000000001</v>
      </c>
      <c r="CF20" s="42">
        <v>1007.6155</v>
      </c>
      <c r="CG20" s="42">
        <v>1014.7775</v>
      </c>
      <c r="CH20" s="42">
        <v>1023.3805</v>
      </c>
      <c r="CI20" s="42">
        <v>1025.8744999999999</v>
      </c>
      <c r="CJ20" s="42">
        <v>1040.2815000000001</v>
      </c>
      <c r="CK20" s="42">
        <v>1057.5595000000001</v>
      </c>
      <c r="CL20" s="42">
        <v>1070.0405000000001</v>
      </c>
      <c r="CM20" s="42">
        <v>966.46249999999998</v>
      </c>
      <c r="CN20" s="42">
        <v>977.88850000000002</v>
      </c>
      <c r="CO20" s="42">
        <v>969.86249999999995</v>
      </c>
      <c r="CP20" s="42">
        <v>984.51949999999999</v>
      </c>
      <c r="CQ20" s="42">
        <v>1000.9365</v>
      </c>
      <c r="CR20" s="42">
        <v>1004.7385</v>
      </c>
      <c r="CS20" s="42">
        <v>1007.4465</v>
      </c>
      <c r="CT20" s="42">
        <v>984.29750000000001</v>
      </c>
      <c r="CU20" s="42">
        <v>1204.675</v>
      </c>
      <c r="CV20" s="42">
        <v>1209.6310000000001</v>
      </c>
      <c r="CW20" s="42">
        <v>1151.296</v>
      </c>
      <c r="CX20" s="42">
        <v>1142.1220000000001</v>
      </c>
      <c r="CY20" s="42">
        <v>1137.002</v>
      </c>
      <c r="CZ20" s="42">
        <v>1127.223</v>
      </c>
      <c r="DA20" s="42">
        <v>1172.6804999999999</v>
      </c>
      <c r="DB20" s="42">
        <v>1051.7474999999999</v>
      </c>
      <c r="DC20" s="42">
        <v>1126.8415</v>
      </c>
      <c r="DD20" s="42">
        <v>1209.6300000000001</v>
      </c>
      <c r="DE20" s="42">
        <v>1108.5645</v>
      </c>
      <c r="DF20" s="42">
        <v>1094.4945</v>
      </c>
      <c r="DG20" s="42">
        <v>1079.6635000000001</v>
      </c>
      <c r="DH20" s="42">
        <v>1074.8145</v>
      </c>
      <c r="DI20" s="42">
        <v>1066.8924999999999</v>
      </c>
      <c r="DJ20" s="42">
        <v>1065.1875</v>
      </c>
      <c r="DK20" s="42">
        <v>1058.2774999999999</v>
      </c>
      <c r="DL20" s="42">
        <v>842.32050000000004</v>
      </c>
      <c r="DM20" s="42">
        <v>808.76750000000004</v>
      </c>
      <c r="DN20" s="42">
        <v>800.32349999999997</v>
      </c>
      <c r="DO20" s="42">
        <v>766.12049999999999</v>
      </c>
      <c r="DP20" s="42">
        <v>756.92949999999996</v>
      </c>
      <c r="DQ20" s="42">
        <v>715.12350000000004</v>
      </c>
      <c r="DR20" s="42">
        <v>659.52350000000001</v>
      </c>
      <c r="DS20" s="42">
        <v>584.97349999999994</v>
      </c>
      <c r="DT20" s="42">
        <v>570.12149999999997</v>
      </c>
      <c r="DU20" s="42">
        <v>559.00549999999998</v>
      </c>
      <c r="DV20" s="42">
        <v>552.20899999999995</v>
      </c>
      <c r="DW20" s="42">
        <v>546.596</v>
      </c>
      <c r="DX20" s="42">
        <v>989.21050000000002</v>
      </c>
      <c r="DY20" s="42">
        <v>996.5575</v>
      </c>
      <c r="DZ20" s="42">
        <v>1196.338</v>
      </c>
      <c r="EA20" s="42">
        <v>966.50099999999998</v>
      </c>
      <c r="EB20" s="42">
        <v>963.70100000000002</v>
      </c>
      <c r="EC20" s="42">
        <v>1029.8465000000001</v>
      </c>
      <c r="ED20" s="42">
        <v>862.23</v>
      </c>
      <c r="EE20" s="42">
        <v>983.50099999999998</v>
      </c>
      <c r="EF20" s="42">
        <v>834.76750000000004</v>
      </c>
      <c r="EG20" s="42">
        <v>884.77350000000001</v>
      </c>
      <c r="EH20" s="42">
        <v>896.41650000000004</v>
      </c>
      <c r="EI20" s="42">
        <v>934.56550000000004</v>
      </c>
      <c r="EJ20" s="42">
        <v>945.86749999999995</v>
      </c>
      <c r="EK20" s="42">
        <v>948.96749999999997</v>
      </c>
      <c r="EL20" s="42">
        <v>1026.6405</v>
      </c>
      <c r="EM20" s="42">
        <v>962.22349999999994</v>
      </c>
      <c r="EN20" s="42">
        <v>975.36749999999995</v>
      </c>
      <c r="EO20" s="42">
        <v>1007.3545</v>
      </c>
      <c r="EP20" s="42">
        <v>1040.2755</v>
      </c>
      <c r="EQ20" s="42">
        <v>1052.9335000000001</v>
      </c>
      <c r="ER20" s="42">
        <v>1059.4835</v>
      </c>
      <c r="ES20" s="42">
        <v>1048.8140000000001</v>
      </c>
      <c r="ET20" s="42">
        <v>1029.3019999999999</v>
      </c>
      <c r="EU20" s="42">
        <v>1012.766</v>
      </c>
      <c r="EV20" s="42">
        <v>1012.765</v>
      </c>
      <c r="EW20" s="42">
        <v>935.14149999999995</v>
      </c>
      <c r="EX20" s="42">
        <v>940.01750000000004</v>
      </c>
      <c r="EY20" s="42">
        <v>987.29949999999997</v>
      </c>
      <c r="EZ20" s="42">
        <v>957.79150000000004</v>
      </c>
      <c r="FA20" s="42">
        <v>18.2</v>
      </c>
      <c r="FB20" s="42">
        <v>1.9530000000000001</v>
      </c>
      <c r="FC20" s="42">
        <v>77.805999999999997</v>
      </c>
      <c r="FD20" s="42">
        <v>85.358999999999995</v>
      </c>
      <c r="FE20" s="42">
        <v>99.741</v>
      </c>
      <c r="FF20" s="42">
        <v>174.209</v>
      </c>
      <c r="FG20" s="42">
        <v>100.762</v>
      </c>
      <c r="FH20" s="42">
        <v>121.94799999999999</v>
      </c>
      <c r="FI20" s="42">
        <v>170.916</v>
      </c>
      <c r="FJ20" s="42">
        <v>213.02500000000001</v>
      </c>
      <c r="FK20" s="42">
        <v>238.19800000000001</v>
      </c>
      <c r="FL20" s="42">
        <v>353.55500000000001</v>
      </c>
      <c r="FM20" s="42">
        <v>391.73</v>
      </c>
      <c r="FN20" s="42">
        <v>407.62200000000001</v>
      </c>
      <c r="FO20" s="42">
        <v>473.822</v>
      </c>
      <c r="FP20" s="42">
        <v>495.37700000000001</v>
      </c>
      <c r="FQ20" s="42">
        <v>499.29399999999998</v>
      </c>
      <c r="FR20" s="42">
        <v>506.62799999999999</v>
      </c>
      <c r="FS20" s="42">
        <v>518.84</v>
      </c>
      <c r="FT20" s="42">
        <v>536.74</v>
      </c>
      <c r="FU20" s="42">
        <v>1004.6285</v>
      </c>
      <c r="FV20" s="42">
        <v>995.19050000000004</v>
      </c>
      <c r="FW20" s="42">
        <v>945.38250000000005</v>
      </c>
      <c r="FX20" s="42">
        <v>905.44299999999998</v>
      </c>
      <c r="FY20" s="42">
        <v>9.9999999999989008E-4</v>
      </c>
      <c r="FZ20" s="42">
        <v>1023.9</v>
      </c>
      <c r="GA20" s="42">
        <v>1058.019</v>
      </c>
      <c r="GB20" s="42">
        <v>1083.9690000000001</v>
      </c>
      <c r="GC20" s="42">
        <v>1103.444</v>
      </c>
      <c r="GD20" s="42">
        <v>1122.4159999999999</v>
      </c>
      <c r="GE20" s="42">
        <v>1195.492</v>
      </c>
      <c r="GF20" s="42">
        <v>1255.4949999999999</v>
      </c>
      <c r="GG20" s="42">
        <v>1286.723</v>
      </c>
      <c r="GH20" s="42">
        <v>1303.059</v>
      </c>
      <c r="GI20" s="42">
        <v>1315.8150000000001</v>
      </c>
      <c r="GJ20" s="42">
        <v>1349.1469999999999</v>
      </c>
      <c r="GK20" s="42">
        <v>1366.1859999999999</v>
      </c>
      <c r="GL20" s="42">
        <v>1381.7260000000001</v>
      </c>
      <c r="GM20" s="42">
        <v>1394.7560000000001</v>
      </c>
      <c r="GN20" s="42">
        <v>1418.511</v>
      </c>
      <c r="GO20" s="42">
        <v>1438.134</v>
      </c>
      <c r="GP20" s="42">
        <v>1456.8109999999999</v>
      </c>
      <c r="GQ20" s="42">
        <v>1467.5609999999999</v>
      </c>
      <c r="GR20" s="42">
        <v>1303.058</v>
      </c>
      <c r="GS20" s="42">
        <v>616.28150000000005</v>
      </c>
      <c r="GT20" s="42">
        <v>508.02</v>
      </c>
      <c r="GU20" s="42">
        <v>488.57</v>
      </c>
      <c r="GV20" s="42">
        <v>473.91</v>
      </c>
      <c r="GW20" s="42">
        <v>444.01</v>
      </c>
      <c r="GX20" s="42">
        <v>382.91</v>
      </c>
      <c r="GY20" s="42">
        <v>340.01499999999999</v>
      </c>
      <c r="GZ20" s="42">
        <v>313.505</v>
      </c>
      <c r="HA20" s="42">
        <v>299.77300000000002</v>
      </c>
      <c r="HB20" s="42">
        <v>257.54599999999999</v>
      </c>
      <c r="HC20" s="42">
        <v>294.55599999999998</v>
      </c>
      <c r="HD20" s="42">
        <v>344.09100000000001</v>
      </c>
      <c r="HE20" s="42">
        <v>411.19099999999997</v>
      </c>
      <c r="HF20" s="42">
        <v>426.89100000000002</v>
      </c>
      <c r="HG20" s="42">
        <v>456.791</v>
      </c>
      <c r="HH20" s="42">
        <v>474.19099999999997</v>
      </c>
      <c r="HI20" s="42">
        <v>494.69200000000001</v>
      </c>
      <c r="HJ20" s="42">
        <v>539.98299999999995</v>
      </c>
      <c r="HK20" s="42">
        <v>556.60799999999995</v>
      </c>
      <c r="HL20" s="42">
        <v>600.28399999999999</v>
      </c>
      <c r="HM20" s="42">
        <v>629.48900000000003</v>
      </c>
      <c r="HN20" s="42">
        <v>650.31200000000001</v>
      </c>
      <c r="HO20" s="42">
        <v>705.30200000000002</v>
      </c>
      <c r="HP20" s="42">
        <v>524.19200000000001</v>
      </c>
      <c r="HQ20" s="42">
        <v>569.59199999999998</v>
      </c>
      <c r="HR20" s="42">
        <v>586.85599999999999</v>
      </c>
      <c r="HS20" s="42">
        <v>944.42399999999998</v>
      </c>
      <c r="HT20" s="42">
        <v>842.58600000000001</v>
      </c>
      <c r="HU20" s="42">
        <v>742.29499999999996</v>
      </c>
      <c r="HV20" s="42">
        <v>426.73700000000002</v>
      </c>
      <c r="HW20" s="42">
        <v>450.74799999999999</v>
      </c>
      <c r="HX20" s="42">
        <v>474.24799999999999</v>
      </c>
      <c r="HY20" s="42">
        <v>488.78800000000001</v>
      </c>
      <c r="HZ20" s="42">
        <v>1001.115</v>
      </c>
      <c r="IA20" s="42">
        <v>983.59</v>
      </c>
      <c r="IB20" s="42">
        <v>976.79300000000001</v>
      </c>
      <c r="IC20" s="42">
        <v>966.13099999999997</v>
      </c>
      <c r="ID20" s="42">
        <v>930.16600000000005</v>
      </c>
      <c r="IE20" s="42">
        <v>921.19600000000003</v>
      </c>
      <c r="IF20" s="42">
        <v>891.69100000000003</v>
      </c>
      <c r="IG20" s="42">
        <v>861.79700000000003</v>
      </c>
      <c r="IH20" s="42">
        <v>822.29100000000005</v>
      </c>
      <c r="II20" s="42">
        <v>768.69</v>
      </c>
      <c r="IJ20" s="42">
        <v>743.56100000000004</v>
      </c>
      <c r="IK20" s="42">
        <v>701.81600000000003</v>
      </c>
      <c r="IL20" s="42">
        <v>688.94100000000003</v>
      </c>
      <c r="IM20" s="42">
        <v>655.50800000000004</v>
      </c>
      <c r="IN20" s="42">
        <v>635.54499999999996</v>
      </c>
      <c r="IO20" s="42">
        <v>583.26900000000001</v>
      </c>
      <c r="IP20" s="42">
        <v>511.10199999999998</v>
      </c>
      <c r="IQ20" s="42">
        <v>452.30799999999999</v>
      </c>
      <c r="IR20" s="42">
        <v>791.29</v>
      </c>
      <c r="IS20" s="42">
        <v>816.64149999999995</v>
      </c>
      <c r="IT20" s="42">
        <v>800.34050000000002</v>
      </c>
      <c r="IU20" s="42">
        <v>785.32349999999997</v>
      </c>
      <c r="IV20" s="42">
        <v>749.96349999999995</v>
      </c>
      <c r="IW20" s="42">
        <v>669.48199999999997</v>
      </c>
      <c r="IX20" s="42">
        <v>611.16449999999998</v>
      </c>
      <c r="IY20" s="42">
        <v>612.70600000000002</v>
      </c>
      <c r="IZ20" s="42">
        <v>600.67499999999995</v>
      </c>
      <c r="JA20" s="42">
        <v>587.43499999999995</v>
      </c>
      <c r="JB20" s="42">
        <v>579.88900000000001</v>
      </c>
      <c r="JC20" s="42">
        <v>563.77499999999998</v>
      </c>
      <c r="JD20" s="42">
        <v>553.77499999999998</v>
      </c>
      <c r="JE20" s="42">
        <v>539.13499999999999</v>
      </c>
      <c r="JF20" s="42">
        <v>533.74</v>
      </c>
      <c r="JG20" s="42">
        <v>1196.3430000000001</v>
      </c>
      <c r="JH20" s="42">
        <v>906.44299999999998</v>
      </c>
      <c r="JI20" s="42">
        <v>0</v>
      </c>
      <c r="JJ20" s="42">
        <v>1035.1465000000001</v>
      </c>
      <c r="JK20" s="42">
        <v>866.43</v>
      </c>
      <c r="JL20" s="42">
        <v>1321.0340000000001</v>
      </c>
      <c r="JM20" s="42">
        <v>1030.865</v>
      </c>
      <c r="JN20" s="42">
        <v>515.86</v>
      </c>
      <c r="JO20" s="42">
        <v>1073.0405000000001</v>
      </c>
      <c r="JP20" s="42">
        <v>1058.0415</v>
      </c>
      <c r="JQ20" s="42">
        <v>488.78899999999999</v>
      </c>
      <c r="JR20" s="42">
        <v>1467.5619999999999</v>
      </c>
      <c r="JS20" s="42">
        <v>1173.4005</v>
      </c>
      <c r="JT20" s="42">
        <v>1001.9005</v>
      </c>
      <c r="JU20" s="42">
        <v>671.88149999999996</v>
      </c>
      <c r="JV20" s="53">
        <v>41.281999999999996</v>
      </c>
    </row>
    <row r="21" spans="1:282" ht="15" customHeight="1" x14ac:dyDescent="0.45">
      <c r="A21" s="36" t="s">
        <v>20</v>
      </c>
      <c r="B21" s="41">
        <v>586.76199999999994</v>
      </c>
      <c r="C21" s="42">
        <v>563.37599999999998</v>
      </c>
      <c r="D21" s="42">
        <v>672.32600000000002</v>
      </c>
      <c r="E21" s="42">
        <v>596.65650000000005</v>
      </c>
      <c r="F21" s="42">
        <v>576.26350000000002</v>
      </c>
      <c r="G21" s="42">
        <v>569.101</v>
      </c>
      <c r="H21" s="42">
        <v>550.89</v>
      </c>
      <c r="I21" s="42">
        <v>543.69000000000005</v>
      </c>
      <c r="J21" s="42">
        <v>539.29</v>
      </c>
      <c r="K21" s="42">
        <v>521.39499999999998</v>
      </c>
      <c r="L21" s="42">
        <v>562.86400000000003</v>
      </c>
      <c r="M21" s="42">
        <v>604.75350000000003</v>
      </c>
      <c r="N21" s="42">
        <v>633.50850000000003</v>
      </c>
      <c r="O21" s="42">
        <v>635.96849999999995</v>
      </c>
      <c r="P21" s="42">
        <v>652.73749999999995</v>
      </c>
      <c r="Q21" s="42">
        <v>659.80449999999996</v>
      </c>
      <c r="R21" s="42">
        <v>661.74950000000001</v>
      </c>
      <c r="S21" s="42">
        <v>665.35450000000003</v>
      </c>
      <c r="T21" s="42">
        <v>677.15650000000005</v>
      </c>
      <c r="U21" s="42">
        <v>675.75450000000001</v>
      </c>
      <c r="V21" s="42">
        <v>681.43449999999996</v>
      </c>
      <c r="W21" s="42">
        <v>683.53449999999998</v>
      </c>
      <c r="X21" s="42">
        <v>702.072</v>
      </c>
      <c r="Y21" s="42">
        <v>709.43799999999999</v>
      </c>
      <c r="Z21" s="42">
        <v>728.26800000000003</v>
      </c>
      <c r="AA21" s="42">
        <v>728.26900000000001</v>
      </c>
      <c r="AB21" s="42">
        <v>738.58199999999999</v>
      </c>
      <c r="AC21" s="42">
        <v>758.61199999999997</v>
      </c>
      <c r="AD21" s="42">
        <v>766.24400000000003</v>
      </c>
      <c r="AE21" s="42">
        <v>800.21400000000006</v>
      </c>
      <c r="AF21" s="42">
        <v>863.94399999999996</v>
      </c>
      <c r="AG21" s="42">
        <v>987.72699999999998</v>
      </c>
      <c r="AH21" s="42">
        <v>1002.527</v>
      </c>
      <c r="AI21" s="42">
        <v>818.08299999999997</v>
      </c>
      <c r="AJ21" s="42">
        <v>838.28</v>
      </c>
      <c r="AK21" s="42">
        <v>856.57299999999998</v>
      </c>
      <c r="AL21" s="42">
        <v>867.53</v>
      </c>
      <c r="AM21" s="42">
        <v>881.92600000000004</v>
      </c>
      <c r="AN21" s="42">
        <v>910.27</v>
      </c>
      <c r="AO21" s="42">
        <v>931.63099999999997</v>
      </c>
      <c r="AP21" s="42">
        <v>964.13400000000001</v>
      </c>
      <c r="AQ21" s="42">
        <v>988.55200000000002</v>
      </c>
      <c r="AR21" s="42">
        <v>1003.898</v>
      </c>
      <c r="AS21" s="42">
        <v>998.93550000000005</v>
      </c>
      <c r="AT21" s="42">
        <v>1001.2355</v>
      </c>
      <c r="AU21" s="42">
        <v>987.7355</v>
      </c>
      <c r="AV21" s="42">
        <v>993.952</v>
      </c>
      <c r="AW21" s="42">
        <v>519.68700000000001</v>
      </c>
      <c r="AX21" s="42">
        <v>446.62299999999999</v>
      </c>
      <c r="AY21" s="42">
        <v>430.30599999999998</v>
      </c>
      <c r="AZ21" s="42">
        <v>426.30599999999998</v>
      </c>
      <c r="BA21" s="42">
        <v>410.50599999999997</v>
      </c>
      <c r="BB21" s="42">
        <v>395.11700000000002</v>
      </c>
      <c r="BC21" s="42">
        <v>382.69600000000003</v>
      </c>
      <c r="BD21" s="42">
        <v>367.31700000000001</v>
      </c>
      <c r="BE21" s="42">
        <v>357.94799999999998</v>
      </c>
      <c r="BF21" s="42">
        <v>349.97199999999998</v>
      </c>
      <c r="BG21" s="42">
        <v>357.947</v>
      </c>
      <c r="BH21" s="42">
        <v>334.20600000000002</v>
      </c>
      <c r="BI21" s="42">
        <v>332.24099999999999</v>
      </c>
      <c r="BJ21" s="42">
        <v>312.44200000000001</v>
      </c>
      <c r="BK21" s="42">
        <v>291.78899999999999</v>
      </c>
      <c r="BL21" s="42">
        <v>283.10399999999998</v>
      </c>
      <c r="BM21" s="42">
        <v>272.173</v>
      </c>
      <c r="BN21" s="42">
        <v>264.38799999999998</v>
      </c>
      <c r="BO21" s="42">
        <v>250.46100000000001</v>
      </c>
      <c r="BP21" s="42">
        <v>215.14500000000001</v>
      </c>
      <c r="BQ21" s="42">
        <v>197.703</v>
      </c>
      <c r="BR21" s="42">
        <v>187.07</v>
      </c>
      <c r="BS21" s="42">
        <v>179.446</v>
      </c>
      <c r="BT21" s="42">
        <v>156.47499999999999</v>
      </c>
      <c r="BU21" s="42">
        <v>169.559</v>
      </c>
      <c r="BV21" s="42">
        <v>159.87200000000001</v>
      </c>
      <c r="BW21" s="42">
        <v>146.23500000000001</v>
      </c>
      <c r="BX21" s="42">
        <v>135.23500000000001</v>
      </c>
      <c r="BY21" s="42">
        <v>127.03100000000001</v>
      </c>
      <c r="BZ21" s="42">
        <v>657.36800000000005</v>
      </c>
      <c r="CA21" s="42">
        <v>104.94199999999999</v>
      </c>
      <c r="CB21" s="42">
        <v>111.245</v>
      </c>
      <c r="CC21" s="42">
        <v>124.166</v>
      </c>
      <c r="CD21" s="42">
        <v>129.375</v>
      </c>
      <c r="CE21" s="42">
        <v>132.904</v>
      </c>
      <c r="CF21" s="42">
        <v>141.31800000000001</v>
      </c>
      <c r="CG21" s="42">
        <v>148.47999999999999</v>
      </c>
      <c r="CH21" s="42">
        <v>157.083</v>
      </c>
      <c r="CI21" s="42">
        <v>159.577</v>
      </c>
      <c r="CJ21" s="42">
        <v>173.98400000000001</v>
      </c>
      <c r="CK21" s="42">
        <v>191.262</v>
      </c>
      <c r="CL21" s="42">
        <v>203.74299999999999</v>
      </c>
      <c r="CM21" s="42">
        <v>100.16500000000001</v>
      </c>
      <c r="CN21" s="42">
        <v>73.31</v>
      </c>
      <c r="CO21" s="42">
        <v>65.284000000000006</v>
      </c>
      <c r="CP21" s="42">
        <v>50.627000000000002</v>
      </c>
      <c r="CQ21" s="42">
        <v>34.21</v>
      </c>
      <c r="CR21" s="42">
        <v>30.408000000000001</v>
      </c>
      <c r="CS21" s="42">
        <v>27.7</v>
      </c>
      <c r="CT21" s="42">
        <v>50.848999999999997</v>
      </c>
      <c r="CU21" s="42">
        <v>687.06299999999999</v>
      </c>
      <c r="CV21" s="42">
        <v>692.01900000000001</v>
      </c>
      <c r="CW21" s="42">
        <v>633.68399999999997</v>
      </c>
      <c r="CX21" s="42">
        <v>624.51</v>
      </c>
      <c r="CY21" s="42">
        <v>619.39</v>
      </c>
      <c r="CZ21" s="42">
        <v>609.61099999999999</v>
      </c>
      <c r="DA21" s="42">
        <v>481.791</v>
      </c>
      <c r="DB21" s="42">
        <v>360.858</v>
      </c>
      <c r="DC21" s="42">
        <v>435.952</v>
      </c>
      <c r="DD21" s="42">
        <v>692.01800000000003</v>
      </c>
      <c r="DE21" s="42">
        <v>417.67500000000001</v>
      </c>
      <c r="DF21" s="42">
        <v>403.60500000000002</v>
      </c>
      <c r="DG21" s="42">
        <v>388.774</v>
      </c>
      <c r="DH21" s="42">
        <v>383.92500000000001</v>
      </c>
      <c r="DI21" s="42">
        <v>376.00299999999999</v>
      </c>
      <c r="DJ21" s="42">
        <v>374.298</v>
      </c>
      <c r="DK21" s="42">
        <v>367.38799999999998</v>
      </c>
      <c r="DL21" s="42">
        <v>192.82599999999999</v>
      </c>
      <c r="DM21" s="42">
        <v>226.37899999999999</v>
      </c>
      <c r="DN21" s="42">
        <v>234.82300000000001</v>
      </c>
      <c r="DO21" s="42">
        <v>269.02600000000001</v>
      </c>
      <c r="DP21" s="42">
        <v>278.21699999999998</v>
      </c>
      <c r="DQ21" s="42">
        <v>320.02300000000002</v>
      </c>
      <c r="DR21" s="42">
        <v>375.62299999999999</v>
      </c>
      <c r="DS21" s="42">
        <v>450.173</v>
      </c>
      <c r="DT21" s="42">
        <v>465.02499999999998</v>
      </c>
      <c r="DU21" s="42">
        <v>476.14100000000002</v>
      </c>
      <c r="DV21" s="42">
        <v>482.9375</v>
      </c>
      <c r="DW21" s="42">
        <v>488.5505</v>
      </c>
      <c r="DX21" s="42">
        <v>84.632000000000005</v>
      </c>
      <c r="DY21" s="42">
        <v>91.978999999999999</v>
      </c>
      <c r="DZ21" s="42">
        <v>678.726</v>
      </c>
      <c r="EA21" s="42">
        <v>1006.527</v>
      </c>
      <c r="EB21" s="42">
        <v>1003.727</v>
      </c>
      <c r="EC21" s="42">
        <v>5.3</v>
      </c>
      <c r="ED21" s="42">
        <v>705.97199999999998</v>
      </c>
      <c r="EE21" s="42">
        <v>1023.527</v>
      </c>
      <c r="EF21" s="42">
        <v>245.05600000000001</v>
      </c>
      <c r="EG21" s="42">
        <v>195.05</v>
      </c>
      <c r="EH21" s="42">
        <v>183.40700000000001</v>
      </c>
      <c r="EI21" s="42">
        <v>145.25800000000001</v>
      </c>
      <c r="EJ21" s="42">
        <v>133.95599999999999</v>
      </c>
      <c r="EK21" s="42">
        <v>130.85599999999999</v>
      </c>
      <c r="EL21" s="42">
        <v>53.183</v>
      </c>
      <c r="EM21" s="42">
        <v>144.11199999999999</v>
      </c>
      <c r="EN21" s="42">
        <v>157.256</v>
      </c>
      <c r="EO21" s="42">
        <v>189.24299999999999</v>
      </c>
      <c r="EP21" s="42">
        <v>222.16399999999999</v>
      </c>
      <c r="EQ21" s="42">
        <v>234.822</v>
      </c>
      <c r="ER21" s="42">
        <v>241.37200000000001</v>
      </c>
      <c r="ES21" s="42">
        <v>252.453</v>
      </c>
      <c r="ET21" s="42">
        <v>271.96499999999997</v>
      </c>
      <c r="EU21" s="42">
        <v>288.50099999999998</v>
      </c>
      <c r="EV21" s="42">
        <v>288.50200000000001</v>
      </c>
      <c r="EW21" s="42">
        <v>244.25200000000001</v>
      </c>
      <c r="EX21" s="42">
        <v>249.12799999999999</v>
      </c>
      <c r="EY21" s="42">
        <v>296.41000000000003</v>
      </c>
      <c r="EZ21" s="42">
        <v>266.90199999999999</v>
      </c>
      <c r="FA21" s="42">
        <v>1053.3465000000001</v>
      </c>
      <c r="FB21" s="42">
        <v>1033.1935000000001</v>
      </c>
      <c r="FC21" s="42">
        <v>957.34050000000002</v>
      </c>
      <c r="FD21" s="42">
        <v>949.78750000000002</v>
      </c>
      <c r="FE21" s="42">
        <v>938.8845</v>
      </c>
      <c r="FF21" s="42">
        <v>864.41650000000004</v>
      </c>
      <c r="FG21" s="42">
        <v>934.3845</v>
      </c>
      <c r="FH21" s="42">
        <v>913.19849999999997</v>
      </c>
      <c r="FI21" s="42">
        <v>864.23050000000001</v>
      </c>
      <c r="FJ21" s="42">
        <v>822.12149999999997</v>
      </c>
      <c r="FK21" s="42">
        <v>796.95050000000003</v>
      </c>
      <c r="FL21" s="42">
        <v>681.5915</v>
      </c>
      <c r="FM21" s="42">
        <v>643.41650000000004</v>
      </c>
      <c r="FN21" s="42">
        <v>627.52449999999999</v>
      </c>
      <c r="FO21" s="42">
        <v>561.32449999999994</v>
      </c>
      <c r="FP21" s="42">
        <v>539.76949999999999</v>
      </c>
      <c r="FQ21" s="42">
        <v>535.85249999999996</v>
      </c>
      <c r="FR21" s="42">
        <v>528.51850000000002</v>
      </c>
      <c r="FS21" s="42">
        <v>516.30650000000003</v>
      </c>
      <c r="FT21" s="42">
        <v>498.40649999999999</v>
      </c>
      <c r="FU21" s="42">
        <v>313.73899999999998</v>
      </c>
      <c r="FV21" s="42">
        <v>304.30099999999999</v>
      </c>
      <c r="FW21" s="42">
        <v>254.49299999999999</v>
      </c>
      <c r="FX21" s="42">
        <v>998.952</v>
      </c>
      <c r="FY21" s="42">
        <v>1035.1455000000001</v>
      </c>
      <c r="FZ21" s="42">
        <v>299.637</v>
      </c>
      <c r="GA21" s="42">
        <v>333.75599999999997</v>
      </c>
      <c r="GB21" s="42">
        <v>359.70600000000002</v>
      </c>
      <c r="GC21" s="42">
        <v>379.18099999999998</v>
      </c>
      <c r="GD21" s="42">
        <v>398.15300000000002</v>
      </c>
      <c r="GE21" s="42">
        <v>471.22899999999998</v>
      </c>
      <c r="GF21" s="42">
        <v>531.23199999999997</v>
      </c>
      <c r="GG21" s="42">
        <v>562.46</v>
      </c>
      <c r="GH21" s="42">
        <v>578.79600000000005</v>
      </c>
      <c r="GI21" s="42">
        <v>591.55200000000002</v>
      </c>
      <c r="GJ21" s="42">
        <v>624.88400000000001</v>
      </c>
      <c r="GK21" s="42">
        <v>641.923</v>
      </c>
      <c r="GL21" s="42">
        <v>657.46299999999997</v>
      </c>
      <c r="GM21" s="42">
        <v>670.49300000000005</v>
      </c>
      <c r="GN21" s="42">
        <v>694.24800000000005</v>
      </c>
      <c r="GO21" s="42">
        <v>713.87099999999998</v>
      </c>
      <c r="GP21" s="42">
        <v>732.548</v>
      </c>
      <c r="GQ21" s="42">
        <v>743.298</v>
      </c>
      <c r="GR21" s="42">
        <v>578.79499999999996</v>
      </c>
      <c r="GS21" s="42">
        <v>481.48099999999999</v>
      </c>
      <c r="GT21" s="42">
        <v>1066.7725</v>
      </c>
      <c r="GU21" s="42">
        <v>1047.3225</v>
      </c>
      <c r="GV21" s="42">
        <v>1032.6624999999999</v>
      </c>
      <c r="GW21" s="42">
        <v>1002.7625</v>
      </c>
      <c r="GX21" s="42">
        <v>941.66250000000002</v>
      </c>
      <c r="GY21" s="42">
        <v>898.76750000000004</v>
      </c>
      <c r="GZ21" s="42">
        <v>872.25750000000005</v>
      </c>
      <c r="HA21" s="42">
        <v>858.52549999999997</v>
      </c>
      <c r="HB21" s="42">
        <v>816.29849999999999</v>
      </c>
      <c r="HC21" s="42">
        <v>825.06650000000002</v>
      </c>
      <c r="HD21" s="42">
        <v>775.53150000000005</v>
      </c>
      <c r="HE21" s="42">
        <v>708.43150000000003</v>
      </c>
      <c r="HF21" s="42">
        <v>692.73149999999998</v>
      </c>
      <c r="HG21" s="42">
        <v>662.83150000000001</v>
      </c>
      <c r="HH21" s="42">
        <v>645.43150000000003</v>
      </c>
      <c r="HI21" s="42">
        <v>624.93050000000005</v>
      </c>
      <c r="HJ21" s="42">
        <v>670.22149999999999</v>
      </c>
      <c r="HK21" s="42">
        <v>686.84649999999999</v>
      </c>
      <c r="HL21" s="42">
        <v>730.52250000000004</v>
      </c>
      <c r="HM21" s="42">
        <v>759.72749999999996</v>
      </c>
      <c r="HN21" s="42">
        <v>780.55050000000006</v>
      </c>
      <c r="HO21" s="42">
        <v>835.54049999999995</v>
      </c>
      <c r="HP21" s="42">
        <v>595.43050000000005</v>
      </c>
      <c r="HQ21" s="42">
        <v>550.03049999999996</v>
      </c>
      <c r="HR21" s="42">
        <v>528.81050000000005</v>
      </c>
      <c r="HS21" s="42">
        <v>1074.6624999999999</v>
      </c>
      <c r="HT21" s="42">
        <v>972.82449999999994</v>
      </c>
      <c r="HU21" s="42">
        <v>872.5335</v>
      </c>
      <c r="HV21" s="42">
        <v>985.48950000000002</v>
      </c>
      <c r="HW21" s="42">
        <v>819.72</v>
      </c>
      <c r="HX21" s="42">
        <v>843.22</v>
      </c>
      <c r="HY21" s="42">
        <v>857.76</v>
      </c>
      <c r="HZ21" s="42">
        <v>300.15199999999999</v>
      </c>
      <c r="IA21" s="42">
        <v>317.67700000000002</v>
      </c>
      <c r="IB21" s="42">
        <v>324.47399999999999</v>
      </c>
      <c r="IC21" s="42">
        <v>335.13600000000002</v>
      </c>
      <c r="ID21" s="42">
        <v>371.101</v>
      </c>
      <c r="IE21" s="42">
        <v>380.07100000000003</v>
      </c>
      <c r="IF21" s="42">
        <v>409.57600000000002</v>
      </c>
      <c r="IG21" s="42">
        <v>439.47</v>
      </c>
      <c r="IH21" s="42">
        <v>478.976</v>
      </c>
      <c r="II21" s="42">
        <v>453.75799999999998</v>
      </c>
      <c r="IJ21" s="42">
        <v>478.887</v>
      </c>
      <c r="IK21" s="42">
        <v>520.63199999999995</v>
      </c>
      <c r="IL21" s="42">
        <v>533.50699999999995</v>
      </c>
      <c r="IM21" s="42">
        <v>566.94000000000005</v>
      </c>
      <c r="IN21" s="42">
        <v>586.90300000000002</v>
      </c>
      <c r="IO21" s="42">
        <v>639.17899999999997</v>
      </c>
      <c r="IP21" s="42">
        <v>711.346</v>
      </c>
      <c r="IQ21" s="42">
        <v>770.14</v>
      </c>
      <c r="IR21" s="42">
        <v>431.15800000000002</v>
      </c>
      <c r="IS21" s="42">
        <v>391.226</v>
      </c>
      <c r="IT21" s="42">
        <v>405.24</v>
      </c>
      <c r="IU21" s="42">
        <v>390.22300000000001</v>
      </c>
      <c r="IV21" s="42">
        <v>354.863</v>
      </c>
      <c r="IW21" s="42">
        <v>490.678</v>
      </c>
      <c r="IX21" s="42">
        <v>476.36399999999998</v>
      </c>
      <c r="IY21" s="42">
        <v>505.68599999999998</v>
      </c>
      <c r="IZ21" s="42">
        <v>517.71699999999998</v>
      </c>
      <c r="JA21" s="42">
        <v>530.95699999999999</v>
      </c>
      <c r="JB21" s="42">
        <v>538.50300000000004</v>
      </c>
      <c r="JC21" s="42">
        <v>545.04150000000004</v>
      </c>
      <c r="JD21" s="42">
        <v>535.04150000000004</v>
      </c>
      <c r="JE21" s="42">
        <v>520.40150000000006</v>
      </c>
      <c r="JF21" s="42">
        <v>515.00649999999996</v>
      </c>
      <c r="JG21" s="42">
        <v>678.73099999999999</v>
      </c>
      <c r="JH21" s="42">
        <v>999.952</v>
      </c>
      <c r="JI21" s="42">
        <v>1035.1465000000001</v>
      </c>
      <c r="JJ21" s="42">
        <v>0</v>
      </c>
      <c r="JK21" s="42">
        <v>710.17200000000003</v>
      </c>
      <c r="JL21" s="42">
        <v>596.77099999999996</v>
      </c>
      <c r="JM21" s="42">
        <v>306.60199999999998</v>
      </c>
      <c r="JN21" s="42">
        <v>1074.6125</v>
      </c>
      <c r="JO21" s="42">
        <v>206.74299999999999</v>
      </c>
      <c r="JP21" s="42">
        <v>367.15199999999999</v>
      </c>
      <c r="JQ21" s="42">
        <v>857.76099999999997</v>
      </c>
      <c r="JR21" s="42">
        <v>743.29899999999998</v>
      </c>
      <c r="JS21" s="42">
        <v>482.51100000000002</v>
      </c>
      <c r="JT21" s="42">
        <v>97.322000000000003</v>
      </c>
      <c r="JU21" s="42">
        <v>483.72</v>
      </c>
      <c r="JV21" s="53">
        <v>993.86450000000002</v>
      </c>
    </row>
    <row r="22" spans="1:282" ht="15" customHeight="1" x14ac:dyDescent="0.45">
      <c r="A22" s="36" t="s">
        <v>21</v>
      </c>
      <c r="B22" s="41">
        <v>1219.7049999999999</v>
      </c>
      <c r="C22" s="42">
        <v>1196.319</v>
      </c>
      <c r="D22" s="42">
        <v>339.70800000000003</v>
      </c>
      <c r="E22" s="42">
        <v>264.0385</v>
      </c>
      <c r="F22" s="42">
        <v>243.6455</v>
      </c>
      <c r="G22" s="42">
        <v>236.483</v>
      </c>
      <c r="H22" s="42">
        <v>218.27199999999999</v>
      </c>
      <c r="I22" s="42">
        <v>211.072</v>
      </c>
      <c r="J22" s="42">
        <v>206.672</v>
      </c>
      <c r="K22" s="42">
        <v>188.77699999999999</v>
      </c>
      <c r="L22" s="42">
        <v>147.30799999999999</v>
      </c>
      <c r="M22" s="42">
        <v>105.41849999999999</v>
      </c>
      <c r="N22" s="42">
        <v>76.663499999999999</v>
      </c>
      <c r="O22" s="42">
        <v>74.203500000000005</v>
      </c>
      <c r="P22" s="42">
        <v>57.4345</v>
      </c>
      <c r="Q22" s="42">
        <v>50.3675</v>
      </c>
      <c r="R22" s="42">
        <v>48.422499999999999</v>
      </c>
      <c r="S22" s="42">
        <v>44.817500000000003</v>
      </c>
      <c r="T22" s="42">
        <v>33.015500000000003</v>
      </c>
      <c r="U22" s="42">
        <v>34.417499999999997</v>
      </c>
      <c r="V22" s="42">
        <v>28.737500000000001</v>
      </c>
      <c r="W22" s="42">
        <v>26.637499999999999</v>
      </c>
      <c r="X22" s="42">
        <v>8.1</v>
      </c>
      <c r="Y22" s="42">
        <v>15.465999999999999</v>
      </c>
      <c r="Z22" s="42">
        <v>34.295999999999999</v>
      </c>
      <c r="AA22" s="42">
        <v>34.296999999999997</v>
      </c>
      <c r="AB22" s="42">
        <v>44.61</v>
      </c>
      <c r="AC22" s="42">
        <v>64.64</v>
      </c>
      <c r="AD22" s="42">
        <v>72.272000000000006</v>
      </c>
      <c r="AE22" s="42">
        <v>106.242</v>
      </c>
      <c r="AF22" s="42">
        <v>169.97200000000001</v>
      </c>
      <c r="AG22" s="42">
        <v>293.755</v>
      </c>
      <c r="AH22" s="42">
        <v>308.55500000000001</v>
      </c>
      <c r="AI22" s="42">
        <v>124.111</v>
      </c>
      <c r="AJ22" s="42">
        <v>144.30799999999999</v>
      </c>
      <c r="AK22" s="42">
        <v>162.601</v>
      </c>
      <c r="AL22" s="42">
        <v>173.55799999999999</v>
      </c>
      <c r="AM22" s="42">
        <v>187.95400000000001</v>
      </c>
      <c r="AN22" s="42">
        <v>216.298</v>
      </c>
      <c r="AO22" s="42">
        <v>237.65899999999999</v>
      </c>
      <c r="AP22" s="42">
        <v>270.16199999999998</v>
      </c>
      <c r="AQ22" s="42">
        <v>294.58</v>
      </c>
      <c r="AR22" s="42">
        <v>309.92599999999999</v>
      </c>
      <c r="AS22" s="42">
        <v>315.58199999999999</v>
      </c>
      <c r="AT22" s="42">
        <v>317.88200000000001</v>
      </c>
      <c r="AU22" s="42">
        <v>326.78199999999998</v>
      </c>
      <c r="AV22" s="42">
        <v>299.98</v>
      </c>
      <c r="AW22" s="42">
        <v>190.48500000000001</v>
      </c>
      <c r="AX22" s="42">
        <v>263.54899999999998</v>
      </c>
      <c r="AY22" s="42">
        <v>279.86599999999999</v>
      </c>
      <c r="AZ22" s="42">
        <v>283.86599999999999</v>
      </c>
      <c r="BA22" s="42">
        <v>299.666</v>
      </c>
      <c r="BB22" s="42">
        <v>315.05500000000001</v>
      </c>
      <c r="BC22" s="42">
        <v>327.476</v>
      </c>
      <c r="BD22" s="42">
        <v>342.85500000000002</v>
      </c>
      <c r="BE22" s="42">
        <v>352.22399999999999</v>
      </c>
      <c r="BF22" s="42">
        <v>360.2</v>
      </c>
      <c r="BG22" s="42">
        <v>352.22500000000002</v>
      </c>
      <c r="BH22" s="42">
        <v>375.96600000000001</v>
      </c>
      <c r="BI22" s="42">
        <v>377.93099999999998</v>
      </c>
      <c r="BJ22" s="42">
        <v>397.73</v>
      </c>
      <c r="BK22" s="42">
        <v>418.38299999999998</v>
      </c>
      <c r="BL22" s="42">
        <v>427.06799999999998</v>
      </c>
      <c r="BM22" s="42">
        <v>437.99900000000002</v>
      </c>
      <c r="BN22" s="42">
        <v>445.78399999999999</v>
      </c>
      <c r="BO22" s="42">
        <v>459.71100000000001</v>
      </c>
      <c r="BP22" s="42">
        <v>495.02699999999999</v>
      </c>
      <c r="BQ22" s="42">
        <v>512.46900000000005</v>
      </c>
      <c r="BR22" s="42">
        <v>523.10199999999998</v>
      </c>
      <c r="BS22" s="42">
        <v>530.726</v>
      </c>
      <c r="BT22" s="42">
        <v>553.697</v>
      </c>
      <c r="BU22" s="42">
        <v>566.78099999999995</v>
      </c>
      <c r="BV22" s="42">
        <v>581.78099999999995</v>
      </c>
      <c r="BW22" s="42">
        <v>595.41800000000001</v>
      </c>
      <c r="BX22" s="42">
        <v>606.41800000000001</v>
      </c>
      <c r="BY22" s="42">
        <v>614.62199999999996</v>
      </c>
      <c r="BZ22" s="42">
        <v>324.75</v>
      </c>
      <c r="CA22" s="42">
        <v>636.71100000000001</v>
      </c>
      <c r="CB22" s="42">
        <v>652.56799999999998</v>
      </c>
      <c r="CC22" s="42">
        <v>665.48900000000003</v>
      </c>
      <c r="CD22" s="42">
        <v>670.69799999999998</v>
      </c>
      <c r="CE22" s="42">
        <v>674.22699999999998</v>
      </c>
      <c r="CF22" s="42">
        <v>682.64099999999996</v>
      </c>
      <c r="CG22" s="42">
        <v>689.803</v>
      </c>
      <c r="CH22" s="42">
        <v>698.40599999999995</v>
      </c>
      <c r="CI22" s="42">
        <v>700.9</v>
      </c>
      <c r="CJ22" s="42">
        <v>715.30700000000002</v>
      </c>
      <c r="CK22" s="42">
        <v>732.58500000000004</v>
      </c>
      <c r="CL22" s="42">
        <v>745.06600000000003</v>
      </c>
      <c r="CM22" s="42">
        <v>641.48800000000006</v>
      </c>
      <c r="CN22" s="42">
        <v>652.91399999999999</v>
      </c>
      <c r="CO22" s="42">
        <v>644.88800000000003</v>
      </c>
      <c r="CP22" s="42">
        <v>659.54499999999996</v>
      </c>
      <c r="CQ22" s="42">
        <v>675.96199999999999</v>
      </c>
      <c r="CR22" s="42">
        <v>679.76400000000001</v>
      </c>
      <c r="CS22" s="42">
        <v>682.47199999999998</v>
      </c>
      <c r="CT22" s="42">
        <v>659.32299999999998</v>
      </c>
      <c r="CU22" s="42">
        <v>354.44499999999999</v>
      </c>
      <c r="CV22" s="42">
        <v>359.40100000000001</v>
      </c>
      <c r="CW22" s="42">
        <v>301.06599999999997</v>
      </c>
      <c r="CX22" s="42">
        <v>291.892</v>
      </c>
      <c r="CY22" s="42">
        <v>286.77199999999999</v>
      </c>
      <c r="CZ22" s="42">
        <v>276.99299999999999</v>
      </c>
      <c r="DA22" s="42">
        <v>476.06700000000001</v>
      </c>
      <c r="DB22" s="42">
        <v>355.13400000000001</v>
      </c>
      <c r="DC22" s="42">
        <v>430.22800000000001</v>
      </c>
      <c r="DD22" s="42">
        <v>359.4</v>
      </c>
      <c r="DE22" s="42">
        <v>411.95100000000002</v>
      </c>
      <c r="DF22" s="42">
        <v>397.88099999999997</v>
      </c>
      <c r="DG22" s="42">
        <v>383.05</v>
      </c>
      <c r="DH22" s="42">
        <v>378.20100000000002</v>
      </c>
      <c r="DI22" s="42">
        <v>370.279</v>
      </c>
      <c r="DJ22" s="42">
        <v>368.57400000000001</v>
      </c>
      <c r="DK22" s="42">
        <v>361.66399999999999</v>
      </c>
      <c r="DL22" s="42">
        <v>590.04600000000005</v>
      </c>
      <c r="DM22" s="42">
        <v>623.59900000000005</v>
      </c>
      <c r="DN22" s="42">
        <v>632.04300000000001</v>
      </c>
      <c r="DO22" s="42">
        <v>666.24599999999998</v>
      </c>
      <c r="DP22" s="42">
        <v>675.43700000000001</v>
      </c>
      <c r="DQ22" s="42">
        <v>676.64549999999997</v>
      </c>
      <c r="DR22" s="42">
        <v>621.04549999999995</v>
      </c>
      <c r="DS22" s="42">
        <v>546.49549999999999</v>
      </c>
      <c r="DT22" s="42">
        <v>531.64350000000002</v>
      </c>
      <c r="DU22" s="42">
        <v>520.52750000000003</v>
      </c>
      <c r="DV22" s="42">
        <v>513.73099999999999</v>
      </c>
      <c r="DW22" s="42">
        <v>508.11799999999999</v>
      </c>
      <c r="DX22" s="42">
        <v>664.23599999999999</v>
      </c>
      <c r="DY22" s="42">
        <v>671.58299999999997</v>
      </c>
      <c r="DZ22" s="42">
        <v>346.108</v>
      </c>
      <c r="EA22" s="42">
        <v>312.55500000000001</v>
      </c>
      <c r="EB22" s="42">
        <v>309.755</v>
      </c>
      <c r="EC22" s="42">
        <v>704.87199999999996</v>
      </c>
      <c r="ED22" s="42">
        <v>4.2</v>
      </c>
      <c r="EE22" s="42">
        <v>329.55500000000001</v>
      </c>
      <c r="EF22" s="42">
        <v>649.59900000000005</v>
      </c>
      <c r="EG22" s="42">
        <v>699.60500000000002</v>
      </c>
      <c r="EH22" s="42">
        <v>711.24800000000005</v>
      </c>
      <c r="EI22" s="42">
        <v>749.39700000000005</v>
      </c>
      <c r="EJ22" s="42">
        <v>760.69899999999996</v>
      </c>
      <c r="EK22" s="42">
        <v>763.79899999999998</v>
      </c>
      <c r="EL22" s="42">
        <v>763.35500000000002</v>
      </c>
      <c r="EM22" s="42">
        <v>777.05499999999995</v>
      </c>
      <c r="EN22" s="42">
        <v>790.19899999999996</v>
      </c>
      <c r="EO22" s="42">
        <v>822.18600000000004</v>
      </c>
      <c r="EP22" s="42">
        <v>855.10699999999997</v>
      </c>
      <c r="EQ22" s="42">
        <v>867.76499999999999</v>
      </c>
      <c r="ER22" s="42">
        <v>874.31500000000005</v>
      </c>
      <c r="ES22" s="42">
        <v>885.39599999999996</v>
      </c>
      <c r="ET22" s="42">
        <v>904.90800000000002</v>
      </c>
      <c r="EU22" s="42">
        <v>921.44399999999996</v>
      </c>
      <c r="EV22" s="42">
        <v>921.44500000000005</v>
      </c>
      <c r="EW22" s="42">
        <v>471.54</v>
      </c>
      <c r="EX22" s="42">
        <v>476.416</v>
      </c>
      <c r="EY22" s="42">
        <v>523.69799999999998</v>
      </c>
      <c r="EZ22" s="42">
        <v>494.19</v>
      </c>
      <c r="FA22" s="42">
        <v>884.63</v>
      </c>
      <c r="FB22" s="42">
        <v>864.47699999999998</v>
      </c>
      <c r="FC22" s="42">
        <v>788.62400000000002</v>
      </c>
      <c r="FD22" s="42">
        <v>781.07100000000003</v>
      </c>
      <c r="FE22" s="42">
        <v>770.16800000000001</v>
      </c>
      <c r="FF22" s="42">
        <v>695.7</v>
      </c>
      <c r="FG22" s="42">
        <v>765.66800000000001</v>
      </c>
      <c r="FH22" s="42">
        <v>744.48199999999997</v>
      </c>
      <c r="FI22" s="42">
        <v>695.51400000000001</v>
      </c>
      <c r="FJ22" s="42">
        <v>653.40499999999997</v>
      </c>
      <c r="FK22" s="42">
        <v>628.23400000000004</v>
      </c>
      <c r="FL22" s="42">
        <v>701.15899999999999</v>
      </c>
      <c r="FM22" s="42">
        <v>662.98400000000004</v>
      </c>
      <c r="FN22" s="42">
        <v>647.09199999999998</v>
      </c>
      <c r="FO22" s="42">
        <v>580.89200000000005</v>
      </c>
      <c r="FP22" s="42">
        <v>559.33699999999999</v>
      </c>
      <c r="FQ22" s="42">
        <v>555.41999999999996</v>
      </c>
      <c r="FR22" s="42">
        <v>548.08600000000001</v>
      </c>
      <c r="FS22" s="42">
        <v>535.87400000000002</v>
      </c>
      <c r="FT22" s="42">
        <v>517.97400000000005</v>
      </c>
      <c r="FU22" s="42">
        <v>541.02700000000004</v>
      </c>
      <c r="FV22" s="42">
        <v>531.58900000000006</v>
      </c>
      <c r="FW22" s="42">
        <v>499.95299999999997</v>
      </c>
      <c r="FX22" s="42">
        <v>304.98</v>
      </c>
      <c r="FY22" s="42">
        <v>866.42899999999997</v>
      </c>
      <c r="FZ22" s="42">
        <v>932.58</v>
      </c>
      <c r="GA22" s="42">
        <v>966.69899999999996</v>
      </c>
      <c r="GB22" s="42">
        <v>992.649</v>
      </c>
      <c r="GC22" s="42">
        <v>1012.124</v>
      </c>
      <c r="GD22" s="42">
        <v>1031.096</v>
      </c>
      <c r="GE22" s="42">
        <v>1104.172</v>
      </c>
      <c r="GF22" s="42">
        <v>1164.175</v>
      </c>
      <c r="GG22" s="42">
        <v>1195.403</v>
      </c>
      <c r="GH22" s="42">
        <v>1211.739</v>
      </c>
      <c r="GI22" s="42">
        <v>1224.4949999999999</v>
      </c>
      <c r="GJ22" s="42">
        <v>1257.827</v>
      </c>
      <c r="GK22" s="42">
        <v>1274.866</v>
      </c>
      <c r="GL22" s="42">
        <v>1290.4059999999999</v>
      </c>
      <c r="GM22" s="42">
        <v>1303.4359999999999</v>
      </c>
      <c r="GN22" s="42">
        <v>1327.191</v>
      </c>
      <c r="GO22" s="42">
        <v>1346.8140000000001</v>
      </c>
      <c r="GP22" s="42">
        <v>1365.491</v>
      </c>
      <c r="GQ22" s="42">
        <v>1376.241</v>
      </c>
      <c r="GR22" s="42">
        <v>1211.7380000000001</v>
      </c>
      <c r="GS22" s="42">
        <v>577.80349999999999</v>
      </c>
      <c r="GT22" s="42">
        <v>898.05600000000004</v>
      </c>
      <c r="GU22" s="42">
        <v>878.60599999999999</v>
      </c>
      <c r="GV22" s="42">
        <v>863.94600000000003</v>
      </c>
      <c r="GW22" s="42">
        <v>834.04600000000005</v>
      </c>
      <c r="GX22" s="42">
        <v>772.94600000000003</v>
      </c>
      <c r="GY22" s="42">
        <v>730.05100000000004</v>
      </c>
      <c r="GZ22" s="42">
        <v>703.54100000000005</v>
      </c>
      <c r="HA22" s="42">
        <v>689.80899999999997</v>
      </c>
      <c r="HB22" s="42">
        <v>647.58199999999999</v>
      </c>
      <c r="HC22" s="42">
        <v>571.87400000000002</v>
      </c>
      <c r="HD22" s="42">
        <v>522.33900000000006</v>
      </c>
      <c r="HE22" s="42">
        <v>455.23899999999998</v>
      </c>
      <c r="HF22" s="42">
        <v>439.53899999999999</v>
      </c>
      <c r="HG22" s="42">
        <v>409.63900000000001</v>
      </c>
      <c r="HH22" s="42">
        <v>392.23899999999998</v>
      </c>
      <c r="HI22" s="42">
        <v>371.738</v>
      </c>
      <c r="HJ22" s="42">
        <v>326.447</v>
      </c>
      <c r="HK22" s="42">
        <v>309.822</v>
      </c>
      <c r="HL22" s="42">
        <v>266.14600000000002</v>
      </c>
      <c r="HM22" s="42">
        <v>236.941</v>
      </c>
      <c r="HN22" s="42">
        <v>216.11799999999999</v>
      </c>
      <c r="HO22" s="42">
        <v>161.12799999999999</v>
      </c>
      <c r="HP22" s="42">
        <v>401.238</v>
      </c>
      <c r="HQ22" s="42">
        <v>446.63799999999998</v>
      </c>
      <c r="HR22" s="42">
        <v>467.858</v>
      </c>
      <c r="HS22" s="42">
        <v>494.755</v>
      </c>
      <c r="HT22" s="42">
        <v>392.91699999999997</v>
      </c>
      <c r="HU22" s="42">
        <v>308.101</v>
      </c>
      <c r="HV22" s="42">
        <v>816.77300000000002</v>
      </c>
      <c r="HW22" s="42">
        <v>840.78399999999999</v>
      </c>
      <c r="HX22" s="42">
        <v>864.28399999999999</v>
      </c>
      <c r="HY22" s="42">
        <v>878.82399999999996</v>
      </c>
      <c r="HZ22" s="42">
        <v>933.09500000000003</v>
      </c>
      <c r="IA22" s="42">
        <v>950.62</v>
      </c>
      <c r="IB22" s="42">
        <v>957.41700000000003</v>
      </c>
      <c r="IC22" s="42">
        <v>968.07899999999995</v>
      </c>
      <c r="ID22" s="42">
        <v>1002.1715</v>
      </c>
      <c r="IE22" s="42">
        <v>993.20150000000001</v>
      </c>
      <c r="IF22" s="42">
        <v>963.69650000000001</v>
      </c>
      <c r="IG22" s="42">
        <v>933.80250000000001</v>
      </c>
      <c r="IH22" s="42">
        <v>894.29650000000004</v>
      </c>
      <c r="II22" s="42">
        <v>840.69550000000004</v>
      </c>
      <c r="IJ22" s="42">
        <v>865.82449999999994</v>
      </c>
      <c r="IK22" s="42">
        <v>907.56949999999995</v>
      </c>
      <c r="IL22" s="42">
        <v>920.44449999999995</v>
      </c>
      <c r="IM22" s="42">
        <v>953.87750000000005</v>
      </c>
      <c r="IN22" s="42">
        <v>973.84050000000002</v>
      </c>
      <c r="IO22" s="42">
        <v>973.30499999999995</v>
      </c>
      <c r="IP22" s="42">
        <v>901.13800000000003</v>
      </c>
      <c r="IQ22" s="42">
        <v>842.34400000000005</v>
      </c>
      <c r="IR22" s="42">
        <v>818.09550000000002</v>
      </c>
      <c r="IS22" s="42">
        <v>778.1635</v>
      </c>
      <c r="IT22" s="42">
        <v>761.86249999999995</v>
      </c>
      <c r="IU22" s="42">
        <v>746.84550000000002</v>
      </c>
      <c r="IV22" s="42">
        <v>711.4855</v>
      </c>
      <c r="IW22" s="42">
        <v>546.52800000000002</v>
      </c>
      <c r="IX22" s="42">
        <v>572.68650000000002</v>
      </c>
      <c r="IY22" s="42">
        <v>602.00850000000003</v>
      </c>
      <c r="IZ22" s="42">
        <v>601.50900000000001</v>
      </c>
      <c r="JA22" s="42">
        <v>588.26900000000001</v>
      </c>
      <c r="JB22" s="42">
        <v>580.72299999999996</v>
      </c>
      <c r="JC22" s="42">
        <v>564.60900000000004</v>
      </c>
      <c r="JD22" s="42">
        <v>554.60900000000004</v>
      </c>
      <c r="JE22" s="42">
        <v>539.96900000000005</v>
      </c>
      <c r="JF22" s="42">
        <v>534.57399999999996</v>
      </c>
      <c r="JG22" s="42">
        <v>346.113</v>
      </c>
      <c r="JH22" s="42">
        <v>305.98</v>
      </c>
      <c r="JI22" s="42">
        <v>866.43</v>
      </c>
      <c r="JJ22" s="42">
        <v>710.17200000000003</v>
      </c>
      <c r="JK22" s="42">
        <v>0</v>
      </c>
      <c r="JL22" s="42">
        <v>1229.7139999999999</v>
      </c>
      <c r="JM22" s="42">
        <v>939.54499999999996</v>
      </c>
      <c r="JN22" s="42">
        <v>905.89599999999996</v>
      </c>
      <c r="JO22" s="42">
        <v>748.06600000000003</v>
      </c>
      <c r="JP22" s="42">
        <v>594.44000000000005</v>
      </c>
      <c r="JQ22" s="42">
        <v>878.82500000000005</v>
      </c>
      <c r="JR22" s="42">
        <v>1376.242</v>
      </c>
      <c r="JS22" s="42">
        <v>476.78699999999998</v>
      </c>
      <c r="JT22" s="42">
        <v>676.92600000000004</v>
      </c>
      <c r="JU22" s="42">
        <v>553.48599999999999</v>
      </c>
      <c r="JV22" s="53">
        <v>825.14800000000002</v>
      </c>
    </row>
    <row r="23" spans="1:282" ht="15" customHeight="1" x14ac:dyDescent="0.45">
      <c r="A23" s="36" t="s">
        <v>22</v>
      </c>
      <c r="B23" s="41">
        <v>10.009</v>
      </c>
      <c r="C23" s="42">
        <v>33.395000000000003</v>
      </c>
      <c r="D23" s="42">
        <v>1191.8679999999999</v>
      </c>
      <c r="E23" s="42">
        <v>1116.1985</v>
      </c>
      <c r="F23" s="42">
        <v>1095.8054999999999</v>
      </c>
      <c r="G23" s="42">
        <v>1088.643</v>
      </c>
      <c r="H23" s="42">
        <v>1070.432</v>
      </c>
      <c r="I23" s="42">
        <v>1063.232</v>
      </c>
      <c r="J23" s="42">
        <v>1058.8320000000001</v>
      </c>
      <c r="K23" s="42">
        <v>1040.9369999999999</v>
      </c>
      <c r="L23" s="42">
        <v>1082.4059999999999</v>
      </c>
      <c r="M23" s="42">
        <v>1124.2954999999999</v>
      </c>
      <c r="N23" s="42">
        <v>1153.0505000000001</v>
      </c>
      <c r="O23" s="42">
        <v>1155.5105000000001</v>
      </c>
      <c r="P23" s="42">
        <v>1172.2795000000001</v>
      </c>
      <c r="Q23" s="42">
        <v>1179.3465000000001</v>
      </c>
      <c r="R23" s="42">
        <v>1181.2915</v>
      </c>
      <c r="S23" s="42">
        <v>1184.8965000000001</v>
      </c>
      <c r="T23" s="42">
        <v>1196.6985</v>
      </c>
      <c r="U23" s="42">
        <v>1195.2964999999999</v>
      </c>
      <c r="V23" s="42">
        <v>1200.9765</v>
      </c>
      <c r="W23" s="42">
        <v>1203.0764999999999</v>
      </c>
      <c r="X23" s="42">
        <v>1221.614</v>
      </c>
      <c r="Y23" s="42">
        <v>1228.98</v>
      </c>
      <c r="Z23" s="42">
        <v>1247.81</v>
      </c>
      <c r="AA23" s="42">
        <v>1247.8109999999999</v>
      </c>
      <c r="AB23" s="42">
        <v>1258.124</v>
      </c>
      <c r="AC23" s="42">
        <v>1278.154</v>
      </c>
      <c r="AD23" s="42">
        <v>1285.7860000000001</v>
      </c>
      <c r="AE23" s="42">
        <v>1270.1624999999999</v>
      </c>
      <c r="AF23" s="42">
        <v>1333.8924999999999</v>
      </c>
      <c r="AG23" s="42">
        <v>1457.6755000000001</v>
      </c>
      <c r="AH23" s="42">
        <v>1472.4755</v>
      </c>
      <c r="AI23" s="42">
        <v>1288.0295000000001</v>
      </c>
      <c r="AJ23" s="42">
        <v>1308.2265</v>
      </c>
      <c r="AK23" s="42">
        <v>1326.5195000000001</v>
      </c>
      <c r="AL23" s="42">
        <v>1337.4765</v>
      </c>
      <c r="AM23" s="42">
        <v>1351.8724999999999</v>
      </c>
      <c r="AN23" s="42">
        <v>1380.2165</v>
      </c>
      <c r="AO23" s="42">
        <v>1401.5775000000001</v>
      </c>
      <c r="AP23" s="42">
        <v>1429.4355</v>
      </c>
      <c r="AQ23" s="42">
        <v>1405.0174999999999</v>
      </c>
      <c r="AR23" s="42">
        <v>1389.6714999999999</v>
      </c>
      <c r="AS23" s="42">
        <v>1378.6714999999999</v>
      </c>
      <c r="AT23" s="42">
        <v>1380.9715000000001</v>
      </c>
      <c r="AU23" s="42">
        <v>1367.4715000000001</v>
      </c>
      <c r="AV23" s="42">
        <v>1410.4175</v>
      </c>
      <c r="AW23" s="42">
        <v>1039.229</v>
      </c>
      <c r="AX23" s="42">
        <v>966.16499999999996</v>
      </c>
      <c r="AY23" s="42">
        <v>949.84799999999996</v>
      </c>
      <c r="AZ23" s="42">
        <v>945.84799999999996</v>
      </c>
      <c r="BA23" s="42">
        <v>930.048</v>
      </c>
      <c r="BB23" s="42">
        <v>914.65899999999999</v>
      </c>
      <c r="BC23" s="42">
        <v>902.23800000000006</v>
      </c>
      <c r="BD23" s="42">
        <v>886.85900000000004</v>
      </c>
      <c r="BE23" s="42">
        <v>877.49</v>
      </c>
      <c r="BF23" s="42">
        <v>869.51400000000001</v>
      </c>
      <c r="BG23" s="42">
        <v>877.48900000000003</v>
      </c>
      <c r="BH23" s="42">
        <v>853.74800000000005</v>
      </c>
      <c r="BI23" s="42">
        <v>851.78300000000002</v>
      </c>
      <c r="BJ23" s="42">
        <v>831.98400000000004</v>
      </c>
      <c r="BK23" s="42">
        <v>811.33100000000002</v>
      </c>
      <c r="BL23" s="42">
        <v>802.64599999999996</v>
      </c>
      <c r="BM23" s="42">
        <v>791.71500000000003</v>
      </c>
      <c r="BN23" s="42">
        <v>783.93</v>
      </c>
      <c r="BO23" s="42">
        <v>770.00300000000004</v>
      </c>
      <c r="BP23" s="42">
        <v>734.68700000000001</v>
      </c>
      <c r="BQ23" s="42">
        <v>717.245</v>
      </c>
      <c r="BR23" s="42">
        <v>706.61199999999997</v>
      </c>
      <c r="BS23" s="42">
        <v>698.98800000000006</v>
      </c>
      <c r="BT23" s="42">
        <v>676.01900000000001</v>
      </c>
      <c r="BU23" s="42">
        <v>689.10299999999995</v>
      </c>
      <c r="BV23" s="42">
        <v>704.10299999999995</v>
      </c>
      <c r="BW23" s="42">
        <v>717.74</v>
      </c>
      <c r="BX23" s="42">
        <v>728.74</v>
      </c>
      <c r="BY23" s="42">
        <v>723.80200000000002</v>
      </c>
      <c r="BZ23" s="42">
        <v>1176.9100000000001</v>
      </c>
      <c r="CA23" s="42">
        <v>701.71299999999997</v>
      </c>
      <c r="CB23" s="42">
        <v>708.01599999999996</v>
      </c>
      <c r="CC23" s="42">
        <v>720.93700000000001</v>
      </c>
      <c r="CD23" s="42">
        <v>726.14599999999996</v>
      </c>
      <c r="CE23" s="42">
        <v>729.67499999999995</v>
      </c>
      <c r="CF23" s="42">
        <v>738.08900000000006</v>
      </c>
      <c r="CG23" s="42">
        <v>745.25099999999998</v>
      </c>
      <c r="CH23" s="42">
        <v>753.85400000000004</v>
      </c>
      <c r="CI23" s="42">
        <v>756.34799999999996</v>
      </c>
      <c r="CJ23" s="42">
        <v>770.755</v>
      </c>
      <c r="CK23" s="42">
        <v>788.03300000000002</v>
      </c>
      <c r="CL23" s="42">
        <v>800.51400000000001</v>
      </c>
      <c r="CM23" s="42">
        <v>696.93600000000004</v>
      </c>
      <c r="CN23" s="42">
        <v>670.08100000000002</v>
      </c>
      <c r="CO23" s="42">
        <v>662.05499999999995</v>
      </c>
      <c r="CP23" s="42">
        <v>647.39800000000002</v>
      </c>
      <c r="CQ23" s="42">
        <v>630.98099999999999</v>
      </c>
      <c r="CR23" s="42">
        <v>627.17899999999997</v>
      </c>
      <c r="CS23" s="42">
        <v>624.471</v>
      </c>
      <c r="CT23" s="42">
        <v>647.62</v>
      </c>
      <c r="CU23" s="42">
        <v>1206.605</v>
      </c>
      <c r="CV23" s="42">
        <v>1211.5609999999999</v>
      </c>
      <c r="CW23" s="42">
        <v>1153.2260000000001</v>
      </c>
      <c r="CX23" s="42">
        <v>1144.0519999999999</v>
      </c>
      <c r="CY23" s="42">
        <v>1138.932</v>
      </c>
      <c r="CZ23" s="42">
        <v>1129.153</v>
      </c>
      <c r="DA23" s="42">
        <v>1001.333</v>
      </c>
      <c r="DB23" s="42">
        <v>880.4</v>
      </c>
      <c r="DC23" s="42">
        <v>955.49400000000003</v>
      </c>
      <c r="DD23" s="42">
        <v>1211.56</v>
      </c>
      <c r="DE23" s="42">
        <v>937.21699999999998</v>
      </c>
      <c r="DF23" s="42">
        <v>923.14700000000005</v>
      </c>
      <c r="DG23" s="42">
        <v>908.31600000000003</v>
      </c>
      <c r="DH23" s="42">
        <v>903.46699999999998</v>
      </c>
      <c r="DI23" s="42">
        <v>895.54499999999996</v>
      </c>
      <c r="DJ23" s="42">
        <v>893.84</v>
      </c>
      <c r="DK23" s="42">
        <v>886.93</v>
      </c>
      <c r="DL23" s="42">
        <v>639.66800000000001</v>
      </c>
      <c r="DM23" s="42">
        <v>606.11500000000001</v>
      </c>
      <c r="DN23" s="42">
        <v>614.55899999999997</v>
      </c>
      <c r="DO23" s="42">
        <v>648.76199999999994</v>
      </c>
      <c r="DP23" s="42">
        <v>657.95299999999997</v>
      </c>
      <c r="DQ23" s="42">
        <v>699.75900000000001</v>
      </c>
      <c r="DR23" s="42">
        <v>755.35900000000004</v>
      </c>
      <c r="DS23" s="42">
        <v>829.90899999999999</v>
      </c>
      <c r="DT23" s="42">
        <v>844.76099999999997</v>
      </c>
      <c r="DU23" s="42">
        <v>855.87699999999995</v>
      </c>
      <c r="DV23" s="42">
        <v>862.67349999999999</v>
      </c>
      <c r="DW23" s="42">
        <v>868.28650000000005</v>
      </c>
      <c r="DX23" s="42">
        <v>681.40300000000002</v>
      </c>
      <c r="DY23" s="42">
        <v>688.75</v>
      </c>
      <c r="DZ23" s="42">
        <v>1198.268</v>
      </c>
      <c r="EA23" s="42">
        <v>1476.4755</v>
      </c>
      <c r="EB23" s="42">
        <v>1473.6755000000001</v>
      </c>
      <c r="EC23" s="42">
        <v>602.07100000000003</v>
      </c>
      <c r="ED23" s="42">
        <v>1225.5139999999999</v>
      </c>
      <c r="EE23" s="42">
        <v>1493.4755</v>
      </c>
      <c r="EF23" s="42">
        <v>580.11500000000001</v>
      </c>
      <c r="EG23" s="42">
        <v>530.10900000000004</v>
      </c>
      <c r="EH23" s="42">
        <v>518.46600000000001</v>
      </c>
      <c r="EI23" s="42">
        <v>480.31700000000001</v>
      </c>
      <c r="EJ23" s="42">
        <v>469.01499999999999</v>
      </c>
      <c r="EK23" s="42">
        <v>465.91500000000002</v>
      </c>
      <c r="EL23" s="42">
        <v>543.58799999999997</v>
      </c>
      <c r="EM23" s="42">
        <v>452.65899999999999</v>
      </c>
      <c r="EN23" s="42">
        <v>439.51499999999999</v>
      </c>
      <c r="EO23" s="42">
        <v>407.52800000000002</v>
      </c>
      <c r="EP23" s="42">
        <v>374.60700000000003</v>
      </c>
      <c r="EQ23" s="42">
        <v>361.94900000000001</v>
      </c>
      <c r="ER23" s="42">
        <v>355.399</v>
      </c>
      <c r="ES23" s="42">
        <v>344.31799999999998</v>
      </c>
      <c r="ET23" s="42">
        <v>324.80599999999998</v>
      </c>
      <c r="EU23" s="42">
        <v>308.27</v>
      </c>
      <c r="EV23" s="42">
        <v>308.26900000000001</v>
      </c>
      <c r="EW23" s="42">
        <v>763.79399999999998</v>
      </c>
      <c r="EX23" s="42">
        <v>768.67</v>
      </c>
      <c r="EY23" s="42">
        <v>815.952</v>
      </c>
      <c r="EZ23" s="42">
        <v>786.44399999999996</v>
      </c>
      <c r="FA23" s="42">
        <v>1433.0825</v>
      </c>
      <c r="FB23" s="42">
        <v>1412.9295</v>
      </c>
      <c r="FC23" s="42">
        <v>1337.0764999999999</v>
      </c>
      <c r="FD23" s="42">
        <v>1329.5235</v>
      </c>
      <c r="FE23" s="42">
        <v>1318.6205</v>
      </c>
      <c r="FF23" s="42">
        <v>1244.1524999999999</v>
      </c>
      <c r="FG23" s="42">
        <v>1314.1205</v>
      </c>
      <c r="FH23" s="42">
        <v>1292.9345000000001</v>
      </c>
      <c r="FI23" s="42">
        <v>1243.9665</v>
      </c>
      <c r="FJ23" s="42">
        <v>1201.8575000000001</v>
      </c>
      <c r="FK23" s="42">
        <v>1176.6865</v>
      </c>
      <c r="FL23" s="42">
        <v>1061.3275000000001</v>
      </c>
      <c r="FM23" s="42">
        <v>1023.1525</v>
      </c>
      <c r="FN23" s="42">
        <v>1007.2605</v>
      </c>
      <c r="FO23" s="42">
        <v>941.06050000000005</v>
      </c>
      <c r="FP23" s="42">
        <v>919.50549999999998</v>
      </c>
      <c r="FQ23" s="42">
        <v>915.58849999999995</v>
      </c>
      <c r="FR23" s="42">
        <v>908.25450000000001</v>
      </c>
      <c r="FS23" s="42">
        <v>896.04250000000002</v>
      </c>
      <c r="FT23" s="42">
        <v>878.14250000000004</v>
      </c>
      <c r="FU23" s="42">
        <v>833.28099999999995</v>
      </c>
      <c r="FV23" s="42">
        <v>823.84299999999996</v>
      </c>
      <c r="FW23" s="42">
        <v>774.03499999999997</v>
      </c>
      <c r="FX23" s="42">
        <v>1415.4175</v>
      </c>
      <c r="FY23" s="42">
        <v>1414.8815</v>
      </c>
      <c r="FZ23" s="42">
        <v>297.13400000000001</v>
      </c>
      <c r="GA23" s="42">
        <v>263.01499999999999</v>
      </c>
      <c r="GB23" s="42">
        <v>237.065</v>
      </c>
      <c r="GC23" s="42">
        <v>217.59</v>
      </c>
      <c r="GD23" s="42">
        <v>198.61799999999999</v>
      </c>
      <c r="GE23" s="42">
        <v>125.542</v>
      </c>
      <c r="GF23" s="42">
        <v>65.539000000000001</v>
      </c>
      <c r="GG23" s="42">
        <v>69.831000000000003</v>
      </c>
      <c r="GH23" s="42">
        <v>86.167000000000002</v>
      </c>
      <c r="GI23" s="42">
        <v>98.923000000000002</v>
      </c>
      <c r="GJ23" s="42">
        <v>132.255</v>
      </c>
      <c r="GK23" s="42">
        <v>149.29400000000001</v>
      </c>
      <c r="GL23" s="42">
        <v>164.834</v>
      </c>
      <c r="GM23" s="42">
        <v>177.864</v>
      </c>
      <c r="GN23" s="42">
        <v>201.619</v>
      </c>
      <c r="GO23" s="42">
        <v>221.24199999999999</v>
      </c>
      <c r="GP23" s="42">
        <v>239.91900000000001</v>
      </c>
      <c r="GQ23" s="42">
        <v>250.66900000000001</v>
      </c>
      <c r="GR23" s="42">
        <v>86.165999999999997</v>
      </c>
      <c r="GS23" s="42">
        <v>861.21699999999998</v>
      </c>
      <c r="GT23" s="42">
        <v>1446.5084999999999</v>
      </c>
      <c r="GU23" s="42">
        <v>1427.0585000000001</v>
      </c>
      <c r="GV23" s="42">
        <v>1412.3985</v>
      </c>
      <c r="GW23" s="42">
        <v>1382.4984999999999</v>
      </c>
      <c r="GX23" s="42">
        <v>1321.3985</v>
      </c>
      <c r="GY23" s="42">
        <v>1278.5035</v>
      </c>
      <c r="GZ23" s="42">
        <v>1251.9935</v>
      </c>
      <c r="HA23" s="42">
        <v>1238.2615000000001</v>
      </c>
      <c r="HB23" s="42">
        <v>1196.0345</v>
      </c>
      <c r="HC23" s="42">
        <v>1204.8025</v>
      </c>
      <c r="HD23" s="42">
        <v>1155.2674999999999</v>
      </c>
      <c r="HE23" s="42">
        <v>1088.1675</v>
      </c>
      <c r="HF23" s="42">
        <v>1072.4675</v>
      </c>
      <c r="HG23" s="42">
        <v>1042.5675000000001</v>
      </c>
      <c r="HH23" s="42">
        <v>1025.1675</v>
      </c>
      <c r="HI23" s="42">
        <v>1004.6665</v>
      </c>
      <c r="HJ23" s="42">
        <v>1049.9575</v>
      </c>
      <c r="HK23" s="42">
        <v>1066.5825</v>
      </c>
      <c r="HL23" s="42">
        <v>1110.2584999999999</v>
      </c>
      <c r="HM23" s="42">
        <v>1139.4635000000001</v>
      </c>
      <c r="HN23" s="42">
        <v>1160.2864999999999</v>
      </c>
      <c r="HO23" s="42">
        <v>1215.2764999999999</v>
      </c>
      <c r="HP23" s="42">
        <v>975.16650000000004</v>
      </c>
      <c r="HQ23" s="42">
        <v>929.76649999999995</v>
      </c>
      <c r="HR23" s="42">
        <v>908.54650000000004</v>
      </c>
      <c r="HS23" s="42">
        <v>1454.3985</v>
      </c>
      <c r="HT23" s="42">
        <v>1352.5605</v>
      </c>
      <c r="HU23" s="42">
        <v>1252.2695000000001</v>
      </c>
      <c r="HV23" s="42">
        <v>1365.2255</v>
      </c>
      <c r="HW23" s="42">
        <v>918.30600000000004</v>
      </c>
      <c r="HX23" s="42">
        <v>941.80600000000004</v>
      </c>
      <c r="HY23" s="42">
        <v>956.346</v>
      </c>
      <c r="HZ23" s="42">
        <v>319.91899999999998</v>
      </c>
      <c r="IA23" s="42">
        <v>337.44400000000002</v>
      </c>
      <c r="IB23" s="42">
        <v>344.24099999999999</v>
      </c>
      <c r="IC23" s="42">
        <v>354.90300000000002</v>
      </c>
      <c r="ID23" s="42">
        <v>390.86799999999999</v>
      </c>
      <c r="IE23" s="42">
        <v>399.83800000000002</v>
      </c>
      <c r="IF23" s="42">
        <v>429.34300000000002</v>
      </c>
      <c r="IG23" s="42">
        <v>459.23700000000002</v>
      </c>
      <c r="IH23" s="42">
        <v>498.74299999999999</v>
      </c>
      <c r="II23" s="42">
        <v>552.34400000000005</v>
      </c>
      <c r="IJ23" s="42">
        <v>577.47299999999996</v>
      </c>
      <c r="IK23" s="42">
        <v>619.21799999999996</v>
      </c>
      <c r="IL23" s="42">
        <v>632.09299999999996</v>
      </c>
      <c r="IM23" s="42">
        <v>665.52599999999995</v>
      </c>
      <c r="IN23" s="42">
        <v>685.48900000000003</v>
      </c>
      <c r="IO23" s="42">
        <v>737.76499999999999</v>
      </c>
      <c r="IP23" s="42">
        <v>809.93200000000002</v>
      </c>
      <c r="IQ23" s="42">
        <v>868.726</v>
      </c>
      <c r="IR23" s="42">
        <v>574.94399999999996</v>
      </c>
      <c r="IS23" s="42">
        <v>614.87599999999998</v>
      </c>
      <c r="IT23" s="42">
        <v>631.17700000000002</v>
      </c>
      <c r="IU23" s="42">
        <v>646.19399999999996</v>
      </c>
      <c r="IV23" s="42">
        <v>681.55399999999997</v>
      </c>
      <c r="IW23" s="42">
        <v>923.77499999999998</v>
      </c>
      <c r="IX23" s="42">
        <v>856.1</v>
      </c>
      <c r="IY23" s="42">
        <v>885.42200000000003</v>
      </c>
      <c r="IZ23" s="42">
        <v>897.45299999999997</v>
      </c>
      <c r="JA23" s="42">
        <v>910.69299999999998</v>
      </c>
      <c r="JB23" s="42">
        <v>918.23900000000003</v>
      </c>
      <c r="JC23" s="42">
        <v>924.77750000000003</v>
      </c>
      <c r="JD23" s="42">
        <v>914.77750000000003</v>
      </c>
      <c r="JE23" s="42">
        <v>900.13750000000005</v>
      </c>
      <c r="JF23" s="42">
        <v>894.74249999999995</v>
      </c>
      <c r="JG23" s="42">
        <v>1198.2729999999999</v>
      </c>
      <c r="JH23" s="42">
        <v>1416.4175</v>
      </c>
      <c r="JI23" s="42">
        <v>1414.8824999999999</v>
      </c>
      <c r="JJ23" s="42">
        <v>596.77099999999996</v>
      </c>
      <c r="JK23" s="42">
        <v>1229.7139999999999</v>
      </c>
      <c r="JL23" s="42">
        <v>0</v>
      </c>
      <c r="JM23" s="42">
        <v>326.36900000000003</v>
      </c>
      <c r="JN23" s="42">
        <v>1454.3485000000001</v>
      </c>
      <c r="JO23" s="42">
        <v>803.51400000000001</v>
      </c>
      <c r="JP23" s="42">
        <v>886.69399999999996</v>
      </c>
      <c r="JQ23" s="42">
        <v>956.34699999999998</v>
      </c>
      <c r="JR23" s="42">
        <v>250.67</v>
      </c>
      <c r="JS23" s="42">
        <v>1002.053</v>
      </c>
      <c r="JT23" s="42">
        <v>694.09299999999996</v>
      </c>
      <c r="JU23" s="42">
        <v>916.81700000000001</v>
      </c>
      <c r="JV23" s="53">
        <v>1373.6005</v>
      </c>
    </row>
    <row r="24" spans="1:282" ht="15" customHeight="1" x14ac:dyDescent="0.45">
      <c r="A24" s="36" t="s">
        <v>255</v>
      </c>
      <c r="B24" s="41">
        <v>316.36</v>
      </c>
      <c r="C24" s="42">
        <v>292.97399999999999</v>
      </c>
      <c r="D24" s="42">
        <v>901.69899999999996</v>
      </c>
      <c r="E24" s="42">
        <v>826.02949999999998</v>
      </c>
      <c r="F24" s="42">
        <v>805.63649999999996</v>
      </c>
      <c r="G24" s="42">
        <v>798.47400000000005</v>
      </c>
      <c r="H24" s="42">
        <v>780.26300000000003</v>
      </c>
      <c r="I24" s="42">
        <v>773.06299999999999</v>
      </c>
      <c r="J24" s="42">
        <v>768.66300000000001</v>
      </c>
      <c r="K24" s="42">
        <v>750.76800000000003</v>
      </c>
      <c r="L24" s="42">
        <v>792.23699999999997</v>
      </c>
      <c r="M24" s="42">
        <v>834.12649999999996</v>
      </c>
      <c r="N24" s="42">
        <v>862.88149999999996</v>
      </c>
      <c r="O24" s="42">
        <v>865.3415</v>
      </c>
      <c r="P24" s="42">
        <v>882.1105</v>
      </c>
      <c r="Q24" s="42">
        <v>889.17750000000001</v>
      </c>
      <c r="R24" s="42">
        <v>891.12249999999995</v>
      </c>
      <c r="S24" s="42">
        <v>894.72749999999996</v>
      </c>
      <c r="T24" s="42">
        <v>906.52949999999998</v>
      </c>
      <c r="U24" s="42">
        <v>905.12750000000005</v>
      </c>
      <c r="V24" s="42">
        <v>910.8075</v>
      </c>
      <c r="W24" s="42">
        <v>912.90750000000003</v>
      </c>
      <c r="X24" s="42">
        <v>931.44500000000005</v>
      </c>
      <c r="Y24" s="42">
        <v>938.81100000000004</v>
      </c>
      <c r="Z24" s="42">
        <v>957.64099999999996</v>
      </c>
      <c r="AA24" s="42">
        <v>957.64200000000005</v>
      </c>
      <c r="AB24" s="42">
        <v>967.95500000000004</v>
      </c>
      <c r="AC24" s="42">
        <v>987.98500000000001</v>
      </c>
      <c r="AD24" s="42">
        <v>995.61699999999996</v>
      </c>
      <c r="AE24" s="42">
        <v>979.99350000000004</v>
      </c>
      <c r="AF24" s="42">
        <v>1043.7235000000001</v>
      </c>
      <c r="AG24" s="42">
        <v>1167.5065</v>
      </c>
      <c r="AH24" s="42">
        <v>1182.3064999999999</v>
      </c>
      <c r="AI24" s="42">
        <v>997.8605</v>
      </c>
      <c r="AJ24" s="42">
        <v>1018.0575</v>
      </c>
      <c r="AK24" s="42">
        <v>1036.3505</v>
      </c>
      <c r="AL24" s="42">
        <v>1047.3074999999999</v>
      </c>
      <c r="AM24" s="42">
        <v>1061.7035000000001</v>
      </c>
      <c r="AN24" s="42">
        <v>1090.0474999999999</v>
      </c>
      <c r="AO24" s="42">
        <v>1111.4085</v>
      </c>
      <c r="AP24" s="42">
        <v>1139.2665</v>
      </c>
      <c r="AQ24" s="42">
        <v>1114.8485000000001</v>
      </c>
      <c r="AR24" s="42">
        <v>1099.5025000000001</v>
      </c>
      <c r="AS24" s="42">
        <v>1088.5025000000001</v>
      </c>
      <c r="AT24" s="42">
        <v>1090.8025</v>
      </c>
      <c r="AU24" s="42">
        <v>1077.3025</v>
      </c>
      <c r="AV24" s="42">
        <v>1120.2484999999999</v>
      </c>
      <c r="AW24" s="42">
        <v>749.06</v>
      </c>
      <c r="AX24" s="42">
        <v>675.99599999999998</v>
      </c>
      <c r="AY24" s="42">
        <v>659.67899999999997</v>
      </c>
      <c r="AZ24" s="42">
        <v>655.67899999999997</v>
      </c>
      <c r="BA24" s="42">
        <v>639.87900000000002</v>
      </c>
      <c r="BB24" s="42">
        <v>624.49</v>
      </c>
      <c r="BC24" s="42">
        <v>612.06899999999996</v>
      </c>
      <c r="BD24" s="42">
        <v>596.69000000000005</v>
      </c>
      <c r="BE24" s="42">
        <v>587.32100000000003</v>
      </c>
      <c r="BF24" s="42">
        <v>579.34500000000003</v>
      </c>
      <c r="BG24" s="42">
        <v>587.32000000000005</v>
      </c>
      <c r="BH24" s="42">
        <v>563.57899999999995</v>
      </c>
      <c r="BI24" s="42">
        <v>561.61400000000003</v>
      </c>
      <c r="BJ24" s="42">
        <v>541.81500000000005</v>
      </c>
      <c r="BK24" s="42">
        <v>521.16200000000003</v>
      </c>
      <c r="BL24" s="42">
        <v>512.47699999999998</v>
      </c>
      <c r="BM24" s="42">
        <v>501.54599999999999</v>
      </c>
      <c r="BN24" s="42">
        <v>493.76100000000002</v>
      </c>
      <c r="BO24" s="42">
        <v>479.834</v>
      </c>
      <c r="BP24" s="42">
        <v>444.51799999999997</v>
      </c>
      <c r="BQ24" s="42">
        <v>427.07600000000002</v>
      </c>
      <c r="BR24" s="42">
        <v>416.44299999999998</v>
      </c>
      <c r="BS24" s="42">
        <v>408.81900000000002</v>
      </c>
      <c r="BT24" s="42">
        <v>385.85</v>
      </c>
      <c r="BU24" s="42">
        <v>398.93400000000003</v>
      </c>
      <c r="BV24" s="42">
        <v>413.93400000000003</v>
      </c>
      <c r="BW24" s="42">
        <v>427.57100000000003</v>
      </c>
      <c r="BX24" s="42">
        <v>438.57100000000003</v>
      </c>
      <c r="BY24" s="42">
        <v>433.63299999999998</v>
      </c>
      <c r="BZ24" s="42">
        <v>886.74099999999999</v>
      </c>
      <c r="CA24" s="42">
        <v>411.54399999999998</v>
      </c>
      <c r="CB24" s="42">
        <v>417.84699999999998</v>
      </c>
      <c r="CC24" s="42">
        <v>430.76799999999997</v>
      </c>
      <c r="CD24" s="42">
        <v>435.97699999999998</v>
      </c>
      <c r="CE24" s="42">
        <v>439.50599999999997</v>
      </c>
      <c r="CF24" s="42">
        <v>447.92</v>
      </c>
      <c r="CG24" s="42">
        <v>455.08199999999999</v>
      </c>
      <c r="CH24" s="42">
        <v>463.685</v>
      </c>
      <c r="CI24" s="42">
        <v>466.17899999999997</v>
      </c>
      <c r="CJ24" s="42">
        <v>480.58600000000001</v>
      </c>
      <c r="CK24" s="42">
        <v>497.86399999999998</v>
      </c>
      <c r="CL24" s="42">
        <v>510.34500000000003</v>
      </c>
      <c r="CM24" s="42">
        <v>406.767</v>
      </c>
      <c r="CN24" s="42">
        <v>379.91199999999998</v>
      </c>
      <c r="CO24" s="42">
        <v>371.88600000000002</v>
      </c>
      <c r="CP24" s="42">
        <v>357.22899999999998</v>
      </c>
      <c r="CQ24" s="42">
        <v>340.81200000000001</v>
      </c>
      <c r="CR24" s="42">
        <v>337.01</v>
      </c>
      <c r="CS24" s="42">
        <v>334.30200000000002</v>
      </c>
      <c r="CT24" s="42">
        <v>357.45100000000002</v>
      </c>
      <c r="CU24" s="42">
        <v>916.43600000000004</v>
      </c>
      <c r="CV24" s="42">
        <v>921.39200000000005</v>
      </c>
      <c r="CW24" s="42">
        <v>863.05700000000002</v>
      </c>
      <c r="CX24" s="42">
        <v>853.88300000000004</v>
      </c>
      <c r="CY24" s="42">
        <v>848.76300000000003</v>
      </c>
      <c r="CZ24" s="42">
        <v>838.98400000000004</v>
      </c>
      <c r="DA24" s="42">
        <v>711.16399999999999</v>
      </c>
      <c r="DB24" s="42">
        <v>590.23099999999999</v>
      </c>
      <c r="DC24" s="42">
        <v>665.32500000000005</v>
      </c>
      <c r="DD24" s="42">
        <v>921.39099999999996</v>
      </c>
      <c r="DE24" s="42">
        <v>647.048</v>
      </c>
      <c r="DF24" s="42">
        <v>632.97799999999995</v>
      </c>
      <c r="DG24" s="42">
        <v>618.14700000000005</v>
      </c>
      <c r="DH24" s="42">
        <v>613.298</v>
      </c>
      <c r="DI24" s="42">
        <v>605.37599999999998</v>
      </c>
      <c r="DJ24" s="42">
        <v>603.67100000000005</v>
      </c>
      <c r="DK24" s="42">
        <v>596.76099999999997</v>
      </c>
      <c r="DL24" s="42">
        <v>349.49900000000002</v>
      </c>
      <c r="DM24" s="42">
        <v>315.94600000000003</v>
      </c>
      <c r="DN24" s="42">
        <v>324.39</v>
      </c>
      <c r="DO24" s="42">
        <v>358.59300000000002</v>
      </c>
      <c r="DP24" s="42">
        <v>367.78399999999999</v>
      </c>
      <c r="DQ24" s="42">
        <v>409.59</v>
      </c>
      <c r="DR24" s="42">
        <v>465.19</v>
      </c>
      <c r="DS24" s="42">
        <v>539.74</v>
      </c>
      <c r="DT24" s="42">
        <v>554.59199999999998</v>
      </c>
      <c r="DU24" s="42">
        <v>565.70799999999997</v>
      </c>
      <c r="DV24" s="42">
        <v>572.50450000000001</v>
      </c>
      <c r="DW24" s="42">
        <v>578.11749999999995</v>
      </c>
      <c r="DX24" s="42">
        <v>391.23399999999998</v>
      </c>
      <c r="DY24" s="42">
        <v>398.58100000000002</v>
      </c>
      <c r="DZ24" s="42">
        <v>908.09900000000005</v>
      </c>
      <c r="EA24" s="42">
        <v>1186.3064999999999</v>
      </c>
      <c r="EB24" s="42">
        <v>1183.5065</v>
      </c>
      <c r="EC24" s="42">
        <v>311.90199999999999</v>
      </c>
      <c r="ED24" s="42">
        <v>935.34500000000003</v>
      </c>
      <c r="EE24" s="42">
        <v>1203.3064999999999</v>
      </c>
      <c r="EF24" s="42">
        <v>289.94600000000003</v>
      </c>
      <c r="EG24" s="42">
        <v>239.94</v>
      </c>
      <c r="EH24" s="42">
        <v>228.297</v>
      </c>
      <c r="EI24" s="42">
        <v>190.148</v>
      </c>
      <c r="EJ24" s="42">
        <v>178.846</v>
      </c>
      <c r="EK24" s="42">
        <v>175.74600000000001</v>
      </c>
      <c r="EL24" s="42">
        <v>253.41900000000001</v>
      </c>
      <c r="EM24" s="42">
        <v>162.49</v>
      </c>
      <c r="EN24" s="42">
        <v>149.346</v>
      </c>
      <c r="EO24" s="42">
        <v>117.35899999999999</v>
      </c>
      <c r="EP24" s="42">
        <v>84.438000000000002</v>
      </c>
      <c r="EQ24" s="42">
        <v>71.78</v>
      </c>
      <c r="ER24" s="42">
        <v>65.23</v>
      </c>
      <c r="ES24" s="42">
        <v>54.149000000000001</v>
      </c>
      <c r="ET24" s="42">
        <v>34.637</v>
      </c>
      <c r="EU24" s="42">
        <v>18.100999999999999</v>
      </c>
      <c r="EV24" s="42">
        <v>18.100000000000001</v>
      </c>
      <c r="EW24" s="42">
        <v>473.625</v>
      </c>
      <c r="EX24" s="42">
        <v>478.50099999999998</v>
      </c>
      <c r="EY24" s="42">
        <v>525.78300000000002</v>
      </c>
      <c r="EZ24" s="42">
        <v>496.27499999999998</v>
      </c>
      <c r="FA24" s="42">
        <v>1142.9135000000001</v>
      </c>
      <c r="FB24" s="42">
        <v>1122.7605000000001</v>
      </c>
      <c r="FC24" s="42">
        <v>1046.9075</v>
      </c>
      <c r="FD24" s="42">
        <v>1039.3544999999999</v>
      </c>
      <c r="FE24" s="42">
        <v>1028.4514999999999</v>
      </c>
      <c r="FF24" s="42">
        <v>953.98350000000005</v>
      </c>
      <c r="FG24" s="42">
        <v>1023.9515</v>
      </c>
      <c r="FH24" s="42">
        <v>1002.7655</v>
      </c>
      <c r="FI24" s="42">
        <v>953.79750000000001</v>
      </c>
      <c r="FJ24" s="42">
        <v>911.68849999999998</v>
      </c>
      <c r="FK24" s="42">
        <v>886.51750000000004</v>
      </c>
      <c r="FL24" s="42">
        <v>771.1585</v>
      </c>
      <c r="FM24" s="42">
        <v>732.98350000000005</v>
      </c>
      <c r="FN24" s="42">
        <v>717.0915</v>
      </c>
      <c r="FO24" s="42">
        <v>650.89149999999995</v>
      </c>
      <c r="FP24" s="42">
        <v>629.3365</v>
      </c>
      <c r="FQ24" s="42">
        <v>625.41949999999997</v>
      </c>
      <c r="FR24" s="42">
        <v>618.08550000000002</v>
      </c>
      <c r="FS24" s="42">
        <v>605.87350000000004</v>
      </c>
      <c r="FT24" s="42">
        <v>587.97349999999994</v>
      </c>
      <c r="FU24" s="42">
        <v>543.11199999999997</v>
      </c>
      <c r="FV24" s="42">
        <v>533.67399999999998</v>
      </c>
      <c r="FW24" s="42">
        <v>483.86599999999999</v>
      </c>
      <c r="FX24" s="42">
        <v>1125.2484999999999</v>
      </c>
      <c r="FY24" s="42">
        <v>1124.7125000000001</v>
      </c>
      <c r="FZ24" s="42">
        <v>29.234999999999999</v>
      </c>
      <c r="GA24" s="42">
        <v>63.353999999999999</v>
      </c>
      <c r="GB24" s="42">
        <v>89.304000000000002</v>
      </c>
      <c r="GC24" s="42">
        <v>108.779</v>
      </c>
      <c r="GD24" s="42">
        <v>127.751</v>
      </c>
      <c r="GE24" s="42">
        <v>200.827</v>
      </c>
      <c r="GF24" s="42">
        <v>260.83</v>
      </c>
      <c r="GG24" s="42">
        <v>292.05799999999999</v>
      </c>
      <c r="GH24" s="42">
        <v>308.39400000000001</v>
      </c>
      <c r="GI24" s="42">
        <v>321.14999999999998</v>
      </c>
      <c r="GJ24" s="42">
        <v>354.48200000000003</v>
      </c>
      <c r="GK24" s="42">
        <v>371.52100000000002</v>
      </c>
      <c r="GL24" s="42">
        <v>387.06099999999998</v>
      </c>
      <c r="GM24" s="42">
        <v>400.09100000000001</v>
      </c>
      <c r="GN24" s="42">
        <v>423.846</v>
      </c>
      <c r="GO24" s="42">
        <v>443.46899999999999</v>
      </c>
      <c r="GP24" s="42">
        <v>462.14600000000002</v>
      </c>
      <c r="GQ24" s="42">
        <v>472.89600000000002</v>
      </c>
      <c r="GR24" s="42">
        <v>308.39299999999997</v>
      </c>
      <c r="GS24" s="42">
        <v>571.048</v>
      </c>
      <c r="GT24" s="42">
        <v>1156.3395</v>
      </c>
      <c r="GU24" s="42">
        <v>1136.8895</v>
      </c>
      <c r="GV24" s="42">
        <v>1122.2294999999999</v>
      </c>
      <c r="GW24" s="42">
        <v>1092.3295000000001</v>
      </c>
      <c r="GX24" s="42">
        <v>1031.2294999999999</v>
      </c>
      <c r="GY24" s="42">
        <v>988.33450000000005</v>
      </c>
      <c r="GZ24" s="42">
        <v>961.82449999999994</v>
      </c>
      <c r="HA24" s="42">
        <v>948.09249999999997</v>
      </c>
      <c r="HB24" s="42">
        <v>905.8655</v>
      </c>
      <c r="HC24" s="42">
        <v>914.63350000000003</v>
      </c>
      <c r="HD24" s="42">
        <v>865.09849999999994</v>
      </c>
      <c r="HE24" s="42">
        <v>797.99850000000004</v>
      </c>
      <c r="HF24" s="42">
        <v>782.29849999999999</v>
      </c>
      <c r="HG24" s="42">
        <v>752.39850000000001</v>
      </c>
      <c r="HH24" s="42">
        <v>734.99850000000004</v>
      </c>
      <c r="HI24" s="42">
        <v>714.49749999999995</v>
      </c>
      <c r="HJ24" s="42">
        <v>759.7885</v>
      </c>
      <c r="HK24" s="42">
        <v>776.4135</v>
      </c>
      <c r="HL24" s="42">
        <v>820.08950000000004</v>
      </c>
      <c r="HM24" s="42">
        <v>849.29449999999997</v>
      </c>
      <c r="HN24" s="42">
        <v>870.11749999999995</v>
      </c>
      <c r="HO24" s="42">
        <v>925.10749999999996</v>
      </c>
      <c r="HP24" s="42">
        <v>684.99749999999995</v>
      </c>
      <c r="HQ24" s="42">
        <v>639.59749999999997</v>
      </c>
      <c r="HR24" s="42">
        <v>618.37750000000005</v>
      </c>
      <c r="HS24" s="42">
        <v>1164.2294999999999</v>
      </c>
      <c r="HT24" s="42">
        <v>1062.3915</v>
      </c>
      <c r="HU24" s="42">
        <v>962.10050000000001</v>
      </c>
      <c r="HV24" s="42">
        <v>1075.0564999999999</v>
      </c>
      <c r="HW24" s="42">
        <v>628.13699999999994</v>
      </c>
      <c r="HX24" s="42">
        <v>651.63699999999994</v>
      </c>
      <c r="HY24" s="42">
        <v>666.17700000000002</v>
      </c>
      <c r="HZ24" s="42">
        <v>29.75</v>
      </c>
      <c r="IA24" s="42">
        <v>47.274999999999999</v>
      </c>
      <c r="IB24" s="42">
        <v>54.072000000000003</v>
      </c>
      <c r="IC24" s="42">
        <v>64.733999999999995</v>
      </c>
      <c r="ID24" s="42">
        <v>100.699</v>
      </c>
      <c r="IE24" s="42">
        <v>109.669</v>
      </c>
      <c r="IF24" s="42">
        <v>139.17400000000001</v>
      </c>
      <c r="IG24" s="42">
        <v>169.06800000000001</v>
      </c>
      <c r="IH24" s="42">
        <v>208.57400000000001</v>
      </c>
      <c r="II24" s="42">
        <v>262.17500000000001</v>
      </c>
      <c r="IJ24" s="42">
        <v>287.30399999999997</v>
      </c>
      <c r="IK24" s="42">
        <v>329.04899999999998</v>
      </c>
      <c r="IL24" s="42">
        <v>341.92399999999998</v>
      </c>
      <c r="IM24" s="42">
        <v>375.35700000000003</v>
      </c>
      <c r="IN24" s="42">
        <v>395.32</v>
      </c>
      <c r="IO24" s="42">
        <v>447.596</v>
      </c>
      <c r="IP24" s="42">
        <v>519.76300000000003</v>
      </c>
      <c r="IQ24" s="42">
        <v>578.55700000000002</v>
      </c>
      <c r="IR24" s="42">
        <v>284.77499999999998</v>
      </c>
      <c r="IS24" s="42">
        <v>324.70699999999999</v>
      </c>
      <c r="IT24" s="42">
        <v>341.00799999999998</v>
      </c>
      <c r="IU24" s="42">
        <v>356.02499999999998</v>
      </c>
      <c r="IV24" s="42">
        <v>391.38499999999999</v>
      </c>
      <c r="IW24" s="42">
        <v>633.60599999999999</v>
      </c>
      <c r="IX24" s="42">
        <v>565.93100000000004</v>
      </c>
      <c r="IY24" s="42">
        <v>595.25300000000004</v>
      </c>
      <c r="IZ24" s="42">
        <v>607.28399999999999</v>
      </c>
      <c r="JA24" s="42">
        <v>620.524</v>
      </c>
      <c r="JB24" s="42">
        <v>628.07000000000005</v>
      </c>
      <c r="JC24" s="42">
        <v>634.60850000000005</v>
      </c>
      <c r="JD24" s="42">
        <v>624.60850000000005</v>
      </c>
      <c r="JE24" s="42">
        <v>609.96849999999995</v>
      </c>
      <c r="JF24" s="42">
        <v>604.57349999999997</v>
      </c>
      <c r="JG24" s="42">
        <v>908.10400000000004</v>
      </c>
      <c r="JH24" s="42">
        <v>1126.2484999999999</v>
      </c>
      <c r="JI24" s="42">
        <v>1124.7135000000001</v>
      </c>
      <c r="JJ24" s="42">
        <v>306.60199999999998</v>
      </c>
      <c r="JK24" s="42">
        <v>939.54499999999996</v>
      </c>
      <c r="JL24" s="42">
        <v>326.36900000000003</v>
      </c>
      <c r="JM24" s="42">
        <v>0</v>
      </c>
      <c r="JN24" s="42">
        <v>1164.1795</v>
      </c>
      <c r="JO24" s="42">
        <v>513.34500000000003</v>
      </c>
      <c r="JP24" s="42">
        <v>596.52499999999998</v>
      </c>
      <c r="JQ24" s="42">
        <v>666.178</v>
      </c>
      <c r="JR24" s="42">
        <v>472.89699999999999</v>
      </c>
      <c r="JS24" s="42">
        <v>711.88400000000001</v>
      </c>
      <c r="JT24" s="42">
        <v>403.92399999999998</v>
      </c>
      <c r="JU24" s="42">
        <v>626.64800000000002</v>
      </c>
      <c r="JV24" s="53">
        <v>1083.4314999999999</v>
      </c>
    </row>
    <row r="25" spans="1:282" ht="15" customHeight="1" x14ac:dyDescent="0.45">
      <c r="A25" s="36" t="s">
        <v>237</v>
      </c>
      <c r="B25" s="41">
        <v>1269.7429999999999</v>
      </c>
      <c r="C25" s="42">
        <v>1246.357</v>
      </c>
      <c r="D25" s="42">
        <v>1148.6559999999999</v>
      </c>
      <c r="E25" s="42">
        <v>1072.9865</v>
      </c>
      <c r="F25" s="42">
        <v>1052.5934999999999</v>
      </c>
      <c r="G25" s="42">
        <v>1045.431</v>
      </c>
      <c r="H25" s="42">
        <v>1027.22</v>
      </c>
      <c r="I25" s="42">
        <v>1020.02</v>
      </c>
      <c r="J25" s="42">
        <v>1015.62</v>
      </c>
      <c r="K25" s="42">
        <v>997.72500000000002</v>
      </c>
      <c r="L25" s="42">
        <v>956.25599999999997</v>
      </c>
      <c r="M25" s="42">
        <v>914.36649999999997</v>
      </c>
      <c r="N25" s="42">
        <v>885.61149999999998</v>
      </c>
      <c r="O25" s="42">
        <v>883.15150000000006</v>
      </c>
      <c r="P25" s="42">
        <v>866.38250000000005</v>
      </c>
      <c r="Q25" s="42">
        <v>859.31550000000004</v>
      </c>
      <c r="R25" s="42">
        <v>857.37049999999999</v>
      </c>
      <c r="S25" s="42">
        <v>853.76549999999997</v>
      </c>
      <c r="T25" s="42">
        <v>841.96349999999995</v>
      </c>
      <c r="U25" s="42">
        <v>843.3655</v>
      </c>
      <c r="V25" s="42">
        <v>837.68550000000005</v>
      </c>
      <c r="W25" s="42">
        <v>835.58550000000002</v>
      </c>
      <c r="X25" s="42">
        <v>817.048</v>
      </c>
      <c r="Y25" s="42">
        <v>809.68200000000002</v>
      </c>
      <c r="Z25" s="42">
        <v>790.85199999999998</v>
      </c>
      <c r="AA25" s="42">
        <v>790.851</v>
      </c>
      <c r="AB25" s="42">
        <v>780.53800000000001</v>
      </c>
      <c r="AC25" s="42">
        <v>760.50800000000004</v>
      </c>
      <c r="AD25" s="42">
        <v>752.87599999999998</v>
      </c>
      <c r="AE25" s="42">
        <v>718.90599999999995</v>
      </c>
      <c r="AF25" s="42">
        <v>782.63599999999997</v>
      </c>
      <c r="AG25" s="42">
        <v>906.41899999999998</v>
      </c>
      <c r="AH25" s="42">
        <v>921.21900000000005</v>
      </c>
      <c r="AI25" s="42">
        <v>736.77300000000002</v>
      </c>
      <c r="AJ25" s="42">
        <v>756.97</v>
      </c>
      <c r="AK25" s="42">
        <v>775.26300000000003</v>
      </c>
      <c r="AL25" s="42">
        <v>786.22</v>
      </c>
      <c r="AM25" s="42">
        <v>800.61599999999999</v>
      </c>
      <c r="AN25" s="42">
        <v>828.96</v>
      </c>
      <c r="AO25" s="42">
        <v>850.32100000000003</v>
      </c>
      <c r="AP25" s="42">
        <v>878.17899999999997</v>
      </c>
      <c r="AQ25" s="42">
        <v>853.76099999999997</v>
      </c>
      <c r="AR25" s="42">
        <v>838.41499999999996</v>
      </c>
      <c r="AS25" s="42">
        <v>827.41499999999996</v>
      </c>
      <c r="AT25" s="42">
        <v>829.71500000000003</v>
      </c>
      <c r="AU25" s="42">
        <v>816.21500000000003</v>
      </c>
      <c r="AV25" s="42">
        <v>859.16099999999994</v>
      </c>
      <c r="AW25" s="42">
        <v>999.43299999999999</v>
      </c>
      <c r="AX25" s="42">
        <v>1072.4970000000001</v>
      </c>
      <c r="AY25" s="42">
        <v>1079.9135000000001</v>
      </c>
      <c r="AZ25" s="42">
        <v>1075.9135000000001</v>
      </c>
      <c r="BA25" s="42">
        <v>1060.1134999999999</v>
      </c>
      <c r="BB25" s="42">
        <v>1044.7245</v>
      </c>
      <c r="BC25" s="42">
        <v>1032.3035</v>
      </c>
      <c r="BD25" s="42">
        <v>1016.9245</v>
      </c>
      <c r="BE25" s="42">
        <v>1007.5555000000001</v>
      </c>
      <c r="BF25" s="42">
        <v>999.57950000000005</v>
      </c>
      <c r="BG25" s="42">
        <v>1007.5545</v>
      </c>
      <c r="BH25" s="42">
        <v>983.81349999999998</v>
      </c>
      <c r="BI25" s="42">
        <v>981.84849999999994</v>
      </c>
      <c r="BJ25" s="42">
        <v>962.04949999999997</v>
      </c>
      <c r="BK25" s="42">
        <v>941.39649999999995</v>
      </c>
      <c r="BL25" s="42">
        <v>932.7115</v>
      </c>
      <c r="BM25" s="42">
        <v>921.78049999999996</v>
      </c>
      <c r="BN25" s="42">
        <v>913.99549999999999</v>
      </c>
      <c r="BO25" s="42">
        <v>900.06849999999997</v>
      </c>
      <c r="BP25" s="42">
        <v>896.0575</v>
      </c>
      <c r="BQ25" s="42">
        <v>878.6155</v>
      </c>
      <c r="BR25" s="42">
        <v>867.98249999999996</v>
      </c>
      <c r="BS25" s="42">
        <v>860.35850000000005</v>
      </c>
      <c r="BT25" s="42">
        <v>837.3895</v>
      </c>
      <c r="BU25" s="42">
        <v>850.47349999999994</v>
      </c>
      <c r="BV25" s="42">
        <v>865.47349999999994</v>
      </c>
      <c r="BW25" s="42">
        <v>879.1105</v>
      </c>
      <c r="BX25" s="42">
        <v>890.1105</v>
      </c>
      <c r="BY25" s="42">
        <v>898.31449999999995</v>
      </c>
      <c r="BZ25" s="42">
        <v>1133.6980000000001</v>
      </c>
      <c r="CA25" s="42">
        <v>920.40350000000001</v>
      </c>
      <c r="CB25" s="42">
        <v>936.26049999999998</v>
      </c>
      <c r="CC25" s="42">
        <v>949.18150000000003</v>
      </c>
      <c r="CD25" s="42">
        <v>954.39049999999997</v>
      </c>
      <c r="CE25" s="42">
        <v>957.91949999999997</v>
      </c>
      <c r="CF25" s="42">
        <v>966.33349999999996</v>
      </c>
      <c r="CG25" s="42">
        <v>973.49549999999999</v>
      </c>
      <c r="CH25" s="42">
        <v>982.09849999999994</v>
      </c>
      <c r="CI25" s="42">
        <v>984.59249999999997</v>
      </c>
      <c r="CJ25" s="42">
        <v>998.99950000000001</v>
      </c>
      <c r="CK25" s="42">
        <v>1016.2775</v>
      </c>
      <c r="CL25" s="42">
        <v>1028.7584999999999</v>
      </c>
      <c r="CM25" s="42">
        <v>925.18050000000005</v>
      </c>
      <c r="CN25" s="42">
        <v>936.60649999999998</v>
      </c>
      <c r="CO25" s="42">
        <v>928.58050000000003</v>
      </c>
      <c r="CP25" s="42">
        <v>943.23749999999995</v>
      </c>
      <c r="CQ25" s="42">
        <v>959.65449999999998</v>
      </c>
      <c r="CR25" s="42">
        <v>963.45650000000001</v>
      </c>
      <c r="CS25" s="42">
        <v>966.16449999999998</v>
      </c>
      <c r="CT25" s="42">
        <v>943.01549999999997</v>
      </c>
      <c r="CU25" s="42">
        <v>1163.393</v>
      </c>
      <c r="CV25" s="42">
        <v>1168.3489999999999</v>
      </c>
      <c r="CW25" s="42">
        <v>1110.0139999999999</v>
      </c>
      <c r="CX25" s="42">
        <v>1100.8399999999999</v>
      </c>
      <c r="CY25" s="42">
        <v>1095.72</v>
      </c>
      <c r="CZ25" s="42">
        <v>1085.941</v>
      </c>
      <c r="DA25" s="42">
        <v>1131.3985</v>
      </c>
      <c r="DB25" s="42">
        <v>1010.4655</v>
      </c>
      <c r="DC25" s="42">
        <v>1085.5595000000001</v>
      </c>
      <c r="DD25" s="42">
        <v>1168.348</v>
      </c>
      <c r="DE25" s="42">
        <v>1067.2825</v>
      </c>
      <c r="DF25" s="42">
        <v>1053.2125000000001</v>
      </c>
      <c r="DG25" s="42">
        <v>1038.3815</v>
      </c>
      <c r="DH25" s="42">
        <v>1033.5325</v>
      </c>
      <c r="DI25" s="42">
        <v>1025.6105</v>
      </c>
      <c r="DJ25" s="42">
        <v>1023.9055</v>
      </c>
      <c r="DK25" s="42">
        <v>1016.9955</v>
      </c>
      <c r="DL25" s="42">
        <v>801.0385</v>
      </c>
      <c r="DM25" s="42">
        <v>767.4855</v>
      </c>
      <c r="DN25" s="42">
        <v>759.04150000000004</v>
      </c>
      <c r="DO25" s="42">
        <v>724.83849999999995</v>
      </c>
      <c r="DP25" s="42">
        <v>715.64750000000004</v>
      </c>
      <c r="DQ25" s="42">
        <v>673.8415</v>
      </c>
      <c r="DR25" s="42">
        <v>618.24149999999997</v>
      </c>
      <c r="DS25" s="42">
        <v>543.69150000000002</v>
      </c>
      <c r="DT25" s="42">
        <v>528.83950000000004</v>
      </c>
      <c r="DU25" s="42">
        <v>517.72349999999994</v>
      </c>
      <c r="DV25" s="42">
        <v>510.92700000000002</v>
      </c>
      <c r="DW25" s="42">
        <v>505.31400000000002</v>
      </c>
      <c r="DX25" s="42">
        <v>947.92849999999999</v>
      </c>
      <c r="DY25" s="42">
        <v>955.27549999999997</v>
      </c>
      <c r="DZ25" s="42">
        <v>1155.056</v>
      </c>
      <c r="EA25" s="42">
        <v>925.21900000000005</v>
      </c>
      <c r="EB25" s="42">
        <v>922.41899999999998</v>
      </c>
      <c r="EC25" s="42">
        <v>988.56449999999995</v>
      </c>
      <c r="ED25" s="42">
        <v>820.94799999999998</v>
      </c>
      <c r="EE25" s="42">
        <v>942.21900000000005</v>
      </c>
      <c r="EF25" s="42">
        <v>793.4855</v>
      </c>
      <c r="EG25" s="42">
        <v>843.49149999999997</v>
      </c>
      <c r="EH25" s="42">
        <v>855.1345</v>
      </c>
      <c r="EI25" s="42">
        <v>893.2835</v>
      </c>
      <c r="EJ25" s="42">
        <v>904.58550000000002</v>
      </c>
      <c r="EK25" s="42">
        <v>907.68550000000005</v>
      </c>
      <c r="EL25" s="42">
        <v>985.35850000000005</v>
      </c>
      <c r="EM25" s="42">
        <v>920.94150000000002</v>
      </c>
      <c r="EN25" s="42">
        <v>934.08550000000002</v>
      </c>
      <c r="EO25" s="42">
        <v>966.07249999999999</v>
      </c>
      <c r="EP25" s="42">
        <v>998.99350000000004</v>
      </c>
      <c r="EQ25" s="42">
        <v>1011.6515000000001</v>
      </c>
      <c r="ER25" s="42">
        <v>1018.2015</v>
      </c>
      <c r="ES25" s="42">
        <v>1007.532</v>
      </c>
      <c r="ET25" s="42">
        <v>988.02</v>
      </c>
      <c r="EU25" s="42">
        <v>971.48400000000004</v>
      </c>
      <c r="EV25" s="42">
        <v>971.48299999999995</v>
      </c>
      <c r="EW25" s="42">
        <v>893.85950000000003</v>
      </c>
      <c r="EX25" s="42">
        <v>898.7355</v>
      </c>
      <c r="EY25" s="42">
        <v>946.01750000000004</v>
      </c>
      <c r="EZ25" s="42">
        <v>916.5095</v>
      </c>
      <c r="FA25" s="42">
        <v>59.481999999999999</v>
      </c>
      <c r="FB25" s="42">
        <v>39.329000000000001</v>
      </c>
      <c r="FC25" s="42">
        <v>36.524000000000001</v>
      </c>
      <c r="FD25" s="42">
        <v>44.076999999999998</v>
      </c>
      <c r="FE25" s="42">
        <v>58.459000000000003</v>
      </c>
      <c r="FF25" s="42">
        <v>132.92699999999999</v>
      </c>
      <c r="FG25" s="42">
        <v>59.48</v>
      </c>
      <c r="FH25" s="42">
        <v>80.665999999999997</v>
      </c>
      <c r="FI25" s="42">
        <v>129.63399999999999</v>
      </c>
      <c r="FJ25" s="42">
        <v>171.74299999999999</v>
      </c>
      <c r="FK25" s="42">
        <v>196.916</v>
      </c>
      <c r="FL25" s="42">
        <v>312.27300000000002</v>
      </c>
      <c r="FM25" s="42">
        <v>350.44799999999998</v>
      </c>
      <c r="FN25" s="42">
        <v>366.34</v>
      </c>
      <c r="FO25" s="42">
        <v>432.54</v>
      </c>
      <c r="FP25" s="42">
        <v>454.09500000000003</v>
      </c>
      <c r="FQ25" s="42">
        <v>458.012</v>
      </c>
      <c r="FR25" s="42">
        <v>465.346</v>
      </c>
      <c r="FS25" s="42">
        <v>477.55799999999999</v>
      </c>
      <c r="FT25" s="42">
        <v>495.45800000000003</v>
      </c>
      <c r="FU25" s="42">
        <v>963.34649999999999</v>
      </c>
      <c r="FV25" s="42">
        <v>953.9085</v>
      </c>
      <c r="FW25" s="42">
        <v>904.10050000000001</v>
      </c>
      <c r="FX25" s="42">
        <v>864.16099999999994</v>
      </c>
      <c r="FY25" s="42">
        <v>41.280999999999999</v>
      </c>
      <c r="FZ25" s="42">
        <v>982.61800000000005</v>
      </c>
      <c r="GA25" s="42">
        <v>1016.737</v>
      </c>
      <c r="GB25" s="42">
        <v>1042.6869999999999</v>
      </c>
      <c r="GC25" s="42">
        <v>1062.162</v>
      </c>
      <c r="GD25" s="42">
        <v>1081.134</v>
      </c>
      <c r="GE25" s="42">
        <v>1154.21</v>
      </c>
      <c r="GF25" s="42">
        <v>1214.213</v>
      </c>
      <c r="GG25" s="42">
        <v>1245.441</v>
      </c>
      <c r="GH25" s="42">
        <v>1261.777</v>
      </c>
      <c r="GI25" s="42">
        <v>1274.5329999999999</v>
      </c>
      <c r="GJ25" s="42">
        <v>1307.865</v>
      </c>
      <c r="GK25" s="42">
        <v>1324.904</v>
      </c>
      <c r="GL25" s="42">
        <v>1340.444</v>
      </c>
      <c r="GM25" s="42">
        <v>1353.4739999999999</v>
      </c>
      <c r="GN25" s="42">
        <v>1377.229</v>
      </c>
      <c r="GO25" s="42">
        <v>1396.8520000000001</v>
      </c>
      <c r="GP25" s="42">
        <v>1415.529</v>
      </c>
      <c r="GQ25" s="42">
        <v>1426.279</v>
      </c>
      <c r="GR25" s="42">
        <v>1261.7760000000001</v>
      </c>
      <c r="GS25" s="42">
        <v>574.99950000000001</v>
      </c>
      <c r="GT25" s="42">
        <v>466.738</v>
      </c>
      <c r="GU25" s="42">
        <v>447.28800000000001</v>
      </c>
      <c r="GV25" s="42">
        <v>432.62799999999999</v>
      </c>
      <c r="GW25" s="42">
        <v>402.72800000000001</v>
      </c>
      <c r="GX25" s="42">
        <v>341.62799999999999</v>
      </c>
      <c r="GY25" s="42">
        <v>298.733</v>
      </c>
      <c r="GZ25" s="42">
        <v>272.22300000000001</v>
      </c>
      <c r="HA25" s="42">
        <v>258.49099999999999</v>
      </c>
      <c r="HB25" s="42">
        <v>216.26400000000001</v>
      </c>
      <c r="HC25" s="42">
        <v>253.274</v>
      </c>
      <c r="HD25" s="42">
        <v>302.80900000000003</v>
      </c>
      <c r="HE25" s="42">
        <v>369.90899999999999</v>
      </c>
      <c r="HF25" s="42">
        <v>385.60899999999998</v>
      </c>
      <c r="HG25" s="42">
        <v>415.50900000000001</v>
      </c>
      <c r="HH25" s="42">
        <v>432.90899999999999</v>
      </c>
      <c r="HI25" s="42">
        <v>453.41</v>
      </c>
      <c r="HJ25" s="42">
        <v>498.70100000000002</v>
      </c>
      <c r="HK25" s="42">
        <v>515.32600000000002</v>
      </c>
      <c r="HL25" s="42">
        <v>559.00199999999995</v>
      </c>
      <c r="HM25" s="42">
        <v>588.20699999999999</v>
      </c>
      <c r="HN25" s="42">
        <v>609.03</v>
      </c>
      <c r="HO25" s="42">
        <v>664.02</v>
      </c>
      <c r="HP25" s="42">
        <v>482.91</v>
      </c>
      <c r="HQ25" s="42">
        <v>528.30999999999995</v>
      </c>
      <c r="HR25" s="42">
        <v>545.57399999999996</v>
      </c>
      <c r="HS25" s="42">
        <v>903.14200000000005</v>
      </c>
      <c r="HT25" s="42">
        <v>801.30399999999997</v>
      </c>
      <c r="HU25" s="42">
        <v>701.01300000000003</v>
      </c>
      <c r="HV25" s="42">
        <v>385.45499999999998</v>
      </c>
      <c r="HW25" s="42">
        <v>409.46600000000001</v>
      </c>
      <c r="HX25" s="42">
        <v>432.96600000000001</v>
      </c>
      <c r="HY25" s="42">
        <v>447.50599999999997</v>
      </c>
      <c r="HZ25" s="42">
        <v>959.83299999999997</v>
      </c>
      <c r="IA25" s="42">
        <v>942.30799999999999</v>
      </c>
      <c r="IB25" s="42">
        <v>935.51099999999997</v>
      </c>
      <c r="IC25" s="42">
        <v>924.84900000000005</v>
      </c>
      <c r="ID25" s="42">
        <v>888.88400000000001</v>
      </c>
      <c r="IE25" s="42">
        <v>879.91399999999999</v>
      </c>
      <c r="IF25" s="42">
        <v>850.40899999999999</v>
      </c>
      <c r="IG25" s="42">
        <v>820.51499999999999</v>
      </c>
      <c r="IH25" s="42">
        <v>781.00900000000001</v>
      </c>
      <c r="II25" s="42">
        <v>727.40800000000002</v>
      </c>
      <c r="IJ25" s="42">
        <v>702.279</v>
      </c>
      <c r="IK25" s="42">
        <v>660.53399999999999</v>
      </c>
      <c r="IL25" s="42">
        <v>647.65899999999999</v>
      </c>
      <c r="IM25" s="42">
        <v>614.226</v>
      </c>
      <c r="IN25" s="42">
        <v>594.26300000000003</v>
      </c>
      <c r="IO25" s="42">
        <v>541.98699999999997</v>
      </c>
      <c r="IP25" s="42">
        <v>469.82</v>
      </c>
      <c r="IQ25" s="42">
        <v>411.02600000000001</v>
      </c>
      <c r="IR25" s="42">
        <v>750.00800000000004</v>
      </c>
      <c r="IS25" s="42">
        <v>775.35950000000003</v>
      </c>
      <c r="IT25" s="42">
        <v>759.05849999999998</v>
      </c>
      <c r="IU25" s="42">
        <v>744.04150000000004</v>
      </c>
      <c r="IV25" s="42">
        <v>708.68150000000003</v>
      </c>
      <c r="IW25" s="42">
        <v>628.20000000000005</v>
      </c>
      <c r="IX25" s="42">
        <v>569.88250000000005</v>
      </c>
      <c r="IY25" s="42">
        <v>571.42399999999998</v>
      </c>
      <c r="IZ25" s="42">
        <v>559.39300000000003</v>
      </c>
      <c r="JA25" s="42">
        <v>546.15300000000002</v>
      </c>
      <c r="JB25" s="42">
        <v>538.60699999999997</v>
      </c>
      <c r="JC25" s="42">
        <v>522.49300000000005</v>
      </c>
      <c r="JD25" s="42">
        <v>512.49300000000005</v>
      </c>
      <c r="JE25" s="42">
        <v>497.85300000000001</v>
      </c>
      <c r="JF25" s="42">
        <v>492.45800000000003</v>
      </c>
      <c r="JG25" s="42">
        <v>1155.0609999999999</v>
      </c>
      <c r="JH25" s="42">
        <v>865.16099999999994</v>
      </c>
      <c r="JI25" s="42">
        <v>41.281999999999996</v>
      </c>
      <c r="JJ25" s="42">
        <v>993.86450000000002</v>
      </c>
      <c r="JK25" s="42">
        <v>825.14800000000002</v>
      </c>
      <c r="JL25" s="42">
        <v>1279.752</v>
      </c>
      <c r="JM25" s="42">
        <v>989.58299999999997</v>
      </c>
      <c r="JN25" s="42">
        <v>474.57799999999997</v>
      </c>
      <c r="JO25" s="42">
        <v>1031.7584999999999</v>
      </c>
      <c r="JP25" s="42">
        <v>1016.7595</v>
      </c>
      <c r="JQ25" s="42">
        <v>447.50700000000001</v>
      </c>
      <c r="JR25" s="42">
        <v>1426.28</v>
      </c>
      <c r="JS25" s="42">
        <v>1132.1185</v>
      </c>
      <c r="JT25" s="42">
        <v>960.61850000000004</v>
      </c>
      <c r="JU25" s="42">
        <v>630.59950000000003</v>
      </c>
      <c r="JV25" s="53">
        <v>0</v>
      </c>
    </row>
    <row r="26" spans="1:282" ht="15" customHeight="1" x14ac:dyDescent="0.45">
      <c r="A26" s="36" t="s">
        <v>534</v>
      </c>
      <c r="B26" s="41">
        <v>1247.8969999999999</v>
      </c>
      <c r="C26" s="42">
        <v>1224.511</v>
      </c>
      <c r="D26" s="42">
        <v>1126.81</v>
      </c>
      <c r="E26" s="42">
        <v>1051.1405</v>
      </c>
      <c r="F26" s="42">
        <v>1030.7474999999999</v>
      </c>
      <c r="G26" s="42">
        <v>1023.585</v>
      </c>
      <c r="H26" s="42">
        <v>1005.374</v>
      </c>
      <c r="I26" s="42">
        <v>998.17399999999998</v>
      </c>
      <c r="J26" s="42">
        <v>993.774</v>
      </c>
      <c r="K26" s="42">
        <v>975.87900000000002</v>
      </c>
      <c r="L26" s="42">
        <v>934.41</v>
      </c>
      <c r="M26" s="42">
        <v>892.52049999999997</v>
      </c>
      <c r="N26" s="42">
        <v>863.76549999999997</v>
      </c>
      <c r="O26" s="42">
        <v>861.30550000000005</v>
      </c>
      <c r="P26" s="42">
        <v>844.53650000000005</v>
      </c>
      <c r="Q26" s="42">
        <v>837.46950000000004</v>
      </c>
      <c r="R26" s="42">
        <v>835.52449999999999</v>
      </c>
      <c r="S26" s="42">
        <v>831.91949999999997</v>
      </c>
      <c r="T26" s="42">
        <v>820.11749999999995</v>
      </c>
      <c r="U26" s="42">
        <v>821.51949999999999</v>
      </c>
      <c r="V26" s="42">
        <v>815.83950000000004</v>
      </c>
      <c r="W26" s="42">
        <v>813.73950000000002</v>
      </c>
      <c r="X26" s="42">
        <v>795.202</v>
      </c>
      <c r="Y26" s="42">
        <v>787.83600000000001</v>
      </c>
      <c r="Z26" s="42">
        <v>769.00599999999997</v>
      </c>
      <c r="AA26" s="42">
        <v>769.005</v>
      </c>
      <c r="AB26" s="42">
        <v>758.69200000000001</v>
      </c>
      <c r="AC26" s="42">
        <v>738.66200000000003</v>
      </c>
      <c r="AD26" s="42">
        <v>731.03</v>
      </c>
      <c r="AE26" s="42">
        <v>697.06</v>
      </c>
      <c r="AF26" s="42">
        <v>760.79</v>
      </c>
      <c r="AG26" s="42">
        <v>884.57299999999998</v>
      </c>
      <c r="AH26" s="42">
        <v>899.37300000000005</v>
      </c>
      <c r="AI26" s="42">
        <v>714.92700000000002</v>
      </c>
      <c r="AJ26" s="42">
        <v>735.12400000000002</v>
      </c>
      <c r="AK26" s="42">
        <v>753.41700000000003</v>
      </c>
      <c r="AL26" s="42">
        <v>764.37400000000002</v>
      </c>
      <c r="AM26" s="42">
        <v>778.77</v>
      </c>
      <c r="AN26" s="42">
        <v>807.11400000000003</v>
      </c>
      <c r="AO26" s="42">
        <v>828.47500000000002</v>
      </c>
      <c r="AP26" s="42">
        <v>856.33299999999997</v>
      </c>
      <c r="AQ26" s="42">
        <v>831.91499999999996</v>
      </c>
      <c r="AR26" s="42">
        <v>816.56899999999996</v>
      </c>
      <c r="AS26" s="42">
        <v>805.56899999999996</v>
      </c>
      <c r="AT26" s="42">
        <v>807.86900000000003</v>
      </c>
      <c r="AU26" s="42">
        <v>794.36900000000003</v>
      </c>
      <c r="AV26" s="42">
        <v>837.31500000000005</v>
      </c>
      <c r="AW26" s="42">
        <v>977.58699999999999</v>
      </c>
      <c r="AX26" s="42">
        <v>1050.6510000000001</v>
      </c>
      <c r="AY26" s="42">
        <v>1058.0675000000001</v>
      </c>
      <c r="AZ26" s="42">
        <v>1054.0675000000001</v>
      </c>
      <c r="BA26" s="42">
        <v>1038.2674999999999</v>
      </c>
      <c r="BB26" s="42">
        <v>1022.8785</v>
      </c>
      <c r="BC26" s="42">
        <v>1010.4575</v>
      </c>
      <c r="BD26" s="42">
        <v>995.07849999999996</v>
      </c>
      <c r="BE26" s="42">
        <v>985.70950000000005</v>
      </c>
      <c r="BF26" s="42">
        <v>977.73350000000005</v>
      </c>
      <c r="BG26" s="42">
        <v>985.70849999999996</v>
      </c>
      <c r="BH26" s="42">
        <v>961.96749999999997</v>
      </c>
      <c r="BI26" s="42">
        <v>960.00250000000005</v>
      </c>
      <c r="BJ26" s="42">
        <v>940.20349999999996</v>
      </c>
      <c r="BK26" s="42">
        <v>919.55050000000006</v>
      </c>
      <c r="BL26" s="42">
        <v>910.8655</v>
      </c>
      <c r="BM26" s="42">
        <v>899.93449999999996</v>
      </c>
      <c r="BN26" s="42">
        <v>892.14949999999999</v>
      </c>
      <c r="BO26" s="42">
        <v>878.22249999999997</v>
      </c>
      <c r="BP26" s="42">
        <v>874.2115</v>
      </c>
      <c r="BQ26" s="42">
        <v>856.76949999999999</v>
      </c>
      <c r="BR26" s="42">
        <v>846.13649999999996</v>
      </c>
      <c r="BS26" s="42">
        <v>838.51250000000005</v>
      </c>
      <c r="BT26" s="42">
        <v>815.54349999999999</v>
      </c>
      <c r="BU26" s="42">
        <v>828.62750000000005</v>
      </c>
      <c r="BV26" s="42">
        <v>843.62750000000005</v>
      </c>
      <c r="BW26" s="42">
        <v>857.2645</v>
      </c>
      <c r="BX26" s="42">
        <v>868.2645</v>
      </c>
      <c r="BY26" s="42">
        <v>876.46849999999995</v>
      </c>
      <c r="BZ26" s="42">
        <v>1111.8520000000001</v>
      </c>
      <c r="CA26" s="42">
        <v>898.5575</v>
      </c>
      <c r="CB26" s="42">
        <v>914.41449999999998</v>
      </c>
      <c r="CC26" s="42">
        <v>927.33550000000002</v>
      </c>
      <c r="CD26" s="42">
        <v>932.54449999999997</v>
      </c>
      <c r="CE26" s="42">
        <v>936.07349999999997</v>
      </c>
      <c r="CF26" s="42">
        <v>944.48749999999995</v>
      </c>
      <c r="CG26" s="42">
        <v>951.64949999999999</v>
      </c>
      <c r="CH26" s="42">
        <v>960.25250000000005</v>
      </c>
      <c r="CI26" s="42">
        <v>962.74649999999997</v>
      </c>
      <c r="CJ26" s="42">
        <v>977.15350000000001</v>
      </c>
      <c r="CK26" s="42">
        <v>994.43150000000003</v>
      </c>
      <c r="CL26" s="42">
        <v>1006.9125</v>
      </c>
      <c r="CM26" s="42">
        <v>903.33450000000005</v>
      </c>
      <c r="CN26" s="42">
        <v>914.76049999999998</v>
      </c>
      <c r="CO26" s="42">
        <v>906.73450000000003</v>
      </c>
      <c r="CP26" s="42">
        <v>921.39149999999995</v>
      </c>
      <c r="CQ26" s="42">
        <v>937.80849999999998</v>
      </c>
      <c r="CR26" s="42">
        <v>941.6105</v>
      </c>
      <c r="CS26" s="42">
        <v>944.31849999999997</v>
      </c>
      <c r="CT26" s="42">
        <v>921.16949999999997</v>
      </c>
      <c r="CU26" s="42">
        <v>1141.547</v>
      </c>
      <c r="CV26" s="42">
        <v>1146.5029999999999</v>
      </c>
      <c r="CW26" s="42">
        <v>1088.1679999999999</v>
      </c>
      <c r="CX26" s="42">
        <v>1078.9939999999999</v>
      </c>
      <c r="CY26" s="42">
        <v>1073.874</v>
      </c>
      <c r="CZ26" s="42">
        <v>1064.095</v>
      </c>
      <c r="DA26" s="42">
        <v>1109.5525</v>
      </c>
      <c r="DB26" s="42">
        <v>988.61950000000002</v>
      </c>
      <c r="DC26" s="42">
        <v>1063.7135000000001</v>
      </c>
      <c r="DD26" s="42">
        <v>1146.502</v>
      </c>
      <c r="DE26" s="42">
        <v>1045.4365</v>
      </c>
      <c r="DF26" s="42">
        <v>1031.3665000000001</v>
      </c>
      <c r="DG26" s="42">
        <v>1016.5355</v>
      </c>
      <c r="DH26" s="42">
        <v>1011.6865</v>
      </c>
      <c r="DI26" s="42">
        <v>1003.7645</v>
      </c>
      <c r="DJ26" s="42">
        <v>1002.0595</v>
      </c>
      <c r="DK26" s="42">
        <v>995.14949999999999</v>
      </c>
      <c r="DL26" s="42">
        <v>779.1925</v>
      </c>
      <c r="DM26" s="42">
        <v>745.6395</v>
      </c>
      <c r="DN26" s="42">
        <v>737.19550000000004</v>
      </c>
      <c r="DO26" s="42">
        <v>702.99249999999995</v>
      </c>
      <c r="DP26" s="42">
        <v>693.80150000000003</v>
      </c>
      <c r="DQ26" s="42">
        <v>651.99549999999999</v>
      </c>
      <c r="DR26" s="42">
        <v>596.39549999999997</v>
      </c>
      <c r="DS26" s="42">
        <v>521.84550000000002</v>
      </c>
      <c r="DT26" s="42">
        <v>506.99349999999998</v>
      </c>
      <c r="DU26" s="42">
        <v>495.8775</v>
      </c>
      <c r="DV26" s="42">
        <v>489.08100000000002</v>
      </c>
      <c r="DW26" s="42">
        <v>483.46800000000002</v>
      </c>
      <c r="DX26" s="42">
        <v>926.08249999999998</v>
      </c>
      <c r="DY26" s="42">
        <v>933.42949999999996</v>
      </c>
      <c r="DZ26" s="42">
        <v>1133.21</v>
      </c>
      <c r="EA26" s="42">
        <v>903.37300000000005</v>
      </c>
      <c r="EB26" s="42">
        <v>900.57299999999998</v>
      </c>
      <c r="EC26" s="42">
        <v>966.71849999999995</v>
      </c>
      <c r="ED26" s="42">
        <v>799.10199999999998</v>
      </c>
      <c r="EE26" s="42">
        <v>920.37300000000005</v>
      </c>
      <c r="EF26" s="42">
        <v>771.6395</v>
      </c>
      <c r="EG26" s="42">
        <v>821.64549999999997</v>
      </c>
      <c r="EH26" s="42">
        <v>833.2885</v>
      </c>
      <c r="EI26" s="42">
        <v>871.4375</v>
      </c>
      <c r="EJ26" s="42">
        <v>882.73950000000002</v>
      </c>
      <c r="EK26" s="42">
        <v>885.83950000000004</v>
      </c>
      <c r="EL26" s="42">
        <v>963.51250000000005</v>
      </c>
      <c r="EM26" s="42">
        <v>899.09550000000002</v>
      </c>
      <c r="EN26" s="42">
        <v>912.23950000000002</v>
      </c>
      <c r="EO26" s="42">
        <v>944.22649999999999</v>
      </c>
      <c r="EP26" s="42">
        <v>977.14750000000004</v>
      </c>
      <c r="EQ26" s="42">
        <v>989.80550000000005</v>
      </c>
      <c r="ER26" s="42">
        <v>996.35550000000001</v>
      </c>
      <c r="ES26" s="42">
        <v>985.68600000000004</v>
      </c>
      <c r="ET26" s="42">
        <v>966.17399999999998</v>
      </c>
      <c r="EU26" s="42">
        <v>949.63800000000003</v>
      </c>
      <c r="EV26" s="42">
        <v>949.63699999999994</v>
      </c>
      <c r="EW26" s="42">
        <v>872.01350000000002</v>
      </c>
      <c r="EX26" s="42">
        <v>876.8895</v>
      </c>
      <c r="EY26" s="42">
        <v>924.17150000000004</v>
      </c>
      <c r="EZ26" s="42">
        <v>894.6635</v>
      </c>
      <c r="FA26" s="42">
        <v>81.328000000000003</v>
      </c>
      <c r="FB26" s="42">
        <v>61.174999999999997</v>
      </c>
      <c r="FC26" s="42">
        <v>14.678000000000001</v>
      </c>
      <c r="FD26" s="42">
        <v>22.231000000000002</v>
      </c>
      <c r="FE26" s="42">
        <v>36.613</v>
      </c>
      <c r="FF26" s="42">
        <v>111.081</v>
      </c>
      <c r="FG26" s="42">
        <v>37.634</v>
      </c>
      <c r="FH26" s="42">
        <v>58.82</v>
      </c>
      <c r="FI26" s="42">
        <v>107.788</v>
      </c>
      <c r="FJ26" s="42">
        <v>149.89699999999999</v>
      </c>
      <c r="FK26" s="42">
        <v>175.07</v>
      </c>
      <c r="FL26" s="42">
        <v>290.42700000000002</v>
      </c>
      <c r="FM26" s="42">
        <v>328.60199999999998</v>
      </c>
      <c r="FN26" s="42">
        <v>344.49400000000003</v>
      </c>
      <c r="FO26" s="42">
        <v>410.69400000000002</v>
      </c>
      <c r="FP26" s="42">
        <v>432.24900000000002</v>
      </c>
      <c r="FQ26" s="42">
        <v>436.166</v>
      </c>
      <c r="FR26" s="42">
        <v>443.5</v>
      </c>
      <c r="FS26" s="42">
        <v>455.71199999999999</v>
      </c>
      <c r="FT26" s="42">
        <v>473.61200000000002</v>
      </c>
      <c r="FU26" s="42">
        <v>941.50049999999999</v>
      </c>
      <c r="FV26" s="42">
        <v>932.0625</v>
      </c>
      <c r="FW26" s="42">
        <v>882.25450000000001</v>
      </c>
      <c r="FX26" s="42">
        <v>842.31500000000005</v>
      </c>
      <c r="FY26" s="42">
        <v>63.127000000000002</v>
      </c>
      <c r="FZ26" s="42">
        <v>960.77200000000005</v>
      </c>
      <c r="GA26" s="42">
        <v>994.89099999999996</v>
      </c>
      <c r="GB26" s="42">
        <v>1020.841</v>
      </c>
      <c r="GC26" s="42">
        <v>1040.316</v>
      </c>
      <c r="GD26" s="42">
        <v>1059.288</v>
      </c>
      <c r="GE26" s="42">
        <v>1132.364</v>
      </c>
      <c r="GF26" s="42">
        <v>1192.367</v>
      </c>
      <c r="GG26" s="42">
        <v>1223.595</v>
      </c>
      <c r="GH26" s="42">
        <v>1239.931</v>
      </c>
      <c r="GI26" s="42">
        <v>1252.6869999999999</v>
      </c>
      <c r="GJ26" s="42">
        <v>1286.019</v>
      </c>
      <c r="GK26" s="42">
        <v>1303.058</v>
      </c>
      <c r="GL26" s="42">
        <v>1318.598</v>
      </c>
      <c r="GM26" s="42">
        <v>1331.6279999999999</v>
      </c>
      <c r="GN26" s="42">
        <v>1355.383</v>
      </c>
      <c r="GO26" s="42">
        <v>1375.0060000000001</v>
      </c>
      <c r="GP26" s="42">
        <v>1393.683</v>
      </c>
      <c r="GQ26" s="42">
        <v>1404.433</v>
      </c>
      <c r="GR26" s="42">
        <v>1239.93</v>
      </c>
      <c r="GS26" s="42">
        <v>553.15350000000001</v>
      </c>
      <c r="GT26" s="42">
        <v>444.892</v>
      </c>
      <c r="GU26" s="42">
        <v>425.44200000000001</v>
      </c>
      <c r="GV26" s="42">
        <v>410.78199999999998</v>
      </c>
      <c r="GW26" s="42">
        <v>380.88200000000001</v>
      </c>
      <c r="GX26" s="42">
        <v>319.78199999999998</v>
      </c>
      <c r="GY26" s="42">
        <v>276.887</v>
      </c>
      <c r="GZ26" s="42">
        <v>250.37700000000001</v>
      </c>
      <c r="HA26" s="42">
        <v>236.64500000000001</v>
      </c>
      <c r="HB26" s="42">
        <v>194.41800000000001</v>
      </c>
      <c r="HC26" s="42">
        <v>231.428</v>
      </c>
      <c r="HD26" s="42">
        <v>280.96300000000002</v>
      </c>
      <c r="HE26" s="42">
        <v>348.06299999999999</v>
      </c>
      <c r="HF26" s="42">
        <v>363.76299999999998</v>
      </c>
      <c r="HG26" s="42">
        <v>393.66300000000001</v>
      </c>
      <c r="HH26" s="42">
        <v>411.06299999999999</v>
      </c>
      <c r="HI26" s="42">
        <v>431.56400000000002</v>
      </c>
      <c r="HJ26" s="42">
        <v>476.85500000000002</v>
      </c>
      <c r="HK26" s="42">
        <v>493.48</v>
      </c>
      <c r="HL26" s="42">
        <v>537.15599999999995</v>
      </c>
      <c r="HM26" s="42">
        <v>566.36099999999999</v>
      </c>
      <c r="HN26" s="42">
        <v>587.18399999999997</v>
      </c>
      <c r="HO26" s="42">
        <v>642.17399999999998</v>
      </c>
      <c r="HP26" s="42">
        <v>461.06400000000002</v>
      </c>
      <c r="HQ26" s="42">
        <v>506.464</v>
      </c>
      <c r="HR26" s="42">
        <v>523.72799999999995</v>
      </c>
      <c r="HS26" s="42">
        <v>881.29600000000005</v>
      </c>
      <c r="HT26" s="42">
        <v>779.45799999999997</v>
      </c>
      <c r="HU26" s="42">
        <v>679.16700000000003</v>
      </c>
      <c r="HV26" s="42">
        <v>363.60899999999998</v>
      </c>
      <c r="HW26" s="42">
        <v>387.62</v>
      </c>
      <c r="HX26" s="42">
        <v>411.12</v>
      </c>
      <c r="HY26" s="42">
        <v>425.66</v>
      </c>
      <c r="HZ26" s="42">
        <v>937.98699999999997</v>
      </c>
      <c r="IA26" s="42">
        <v>920.46199999999999</v>
      </c>
      <c r="IB26" s="42">
        <v>913.66499999999996</v>
      </c>
      <c r="IC26" s="42">
        <v>903.00300000000004</v>
      </c>
      <c r="ID26" s="42">
        <v>867.03800000000001</v>
      </c>
      <c r="IE26" s="42">
        <v>858.06799999999998</v>
      </c>
      <c r="IF26" s="42">
        <v>828.56299999999999</v>
      </c>
      <c r="IG26" s="42">
        <v>798.66899999999998</v>
      </c>
      <c r="IH26" s="42">
        <v>759.16300000000001</v>
      </c>
      <c r="II26" s="42">
        <v>705.56200000000001</v>
      </c>
      <c r="IJ26" s="42">
        <v>680.43299999999999</v>
      </c>
      <c r="IK26" s="42">
        <v>638.68799999999999</v>
      </c>
      <c r="IL26" s="42">
        <v>625.81299999999999</v>
      </c>
      <c r="IM26" s="42">
        <v>592.38</v>
      </c>
      <c r="IN26" s="42">
        <v>572.41700000000003</v>
      </c>
      <c r="IO26" s="42">
        <v>520.14099999999996</v>
      </c>
      <c r="IP26" s="42">
        <v>447.97399999999999</v>
      </c>
      <c r="IQ26" s="42">
        <v>389.18</v>
      </c>
      <c r="IR26" s="42">
        <v>728.16200000000003</v>
      </c>
      <c r="IS26" s="42">
        <v>753.51350000000002</v>
      </c>
      <c r="IT26" s="42">
        <v>737.21249999999998</v>
      </c>
      <c r="IU26" s="42">
        <v>722.19550000000004</v>
      </c>
      <c r="IV26" s="42">
        <v>686.83550000000002</v>
      </c>
      <c r="IW26" s="42">
        <v>606.35400000000004</v>
      </c>
      <c r="IX26" s="42">
        <v>548.03650000000005</v>
      </c>
      <c r="IY26" s="42">
        <v>549.57799999999997</v>
      </c>
      <c r="IZ26" s="42">
        <v>537.54700000000003</v>
      </c>
      <c r="JA26" s="42">
        <v>524.30700000000002</v>
      </c>
      <c r="JB26" s="42">
        <v>516.76099999999997</v>
      </c>
      <c r="JC26" s="42">
        <v>500.64699999999999</v>
      </c>
      <c r="JD26" s="42">
        <v>490.64699999999999</v>
      </c>
      <c r="JE26" s="42">
        <v>476.00700000000001</v>
      </c>
      <c r="JF26" s="42">
        <v>470.61200000000002</v>
      </c>
      <c r="JG26" s="42">
        <v>1133.2149999999999</v>
      </c>
      <c r="JH26" s="42">
        <v>843.31500000000005</v>
      </c>
      <c r="JI26" s="42">
        <v>63.128</v>
      </c>
      <c r="JJ26" s="42">
        <v>972.01850000000002</v>
      </c>
      <c r="JK26" s="42">
        <v>803.30200000000002</v>
      </c>
      <c r="JL26" s="42">
        <v>1257.9059999999999</v>
      </c>
      <c r="JM26" s="42">
        <v>967.73699999999997</v>
      </c>
      <c r="JN26" s="42">
        <v>452.73200000000003</v>
      </c>
      <c r="JO26" s="42">
        <v>1009.9125</v>
      </c>
      <c r="JP26" s="42">
        <v>994.9135</v>
      </c>
      <c r="JQ26" s="42">
        <v>425.661</v>
      </c>
      <c r="JR26" s="42">
        <v>1404.434</v>
      </c>
      <c r="JS26" s="42">
        <v>1110.2725</v>
      </c>
      <c r="JT26" s="42">
        <v>938.77250000000004</v>
      </c>
      <c r="JU26" s="42">
        <v>608.75350000000003</v>
      </c>
      <c r="JV26" s="53">
        <v>21.846</v>
      </c>
    </row>
    <row r="27" spans="1:282" ht="15" customHeight="1" x14ac:dyDescent="0.45">
      <c r="A27" s="36" t="s">
        <v>254</v>
      </c>
      <c r="B27" s="41">
        <v>1297.8420000000001</v>
      </c>
      <c r="C27" s="42">
        <v>1274.4559999999999</v>
      </c>
      <c r="D27" s="42">
        <v>1176.7550000000001</v>
      </c>
      <c r="E27" s="42">
        <v>1101.0854999999999</v>
      </c>
      <c r="F27" s="42">
        <v>1080.6925000000001</v>
      </c>
      <c r="G27" s="42">
        <v>1073.53</v>
      </c>
      <c r="H27" s="42">
        <v>1055.319</v>
      </c>
      <c r="I27" s="42">
        <v>1048.1189999999999</v>
      </c>
      <c r="J27" s="42">
        <v>1043.7190000000001</v>
      </c>
      <c r="K27" s="42">
        <v>1025.8240000000001</v>
      </c>
      <c r="L27" s="42">
        <v>984.35500000000002</v>
      </c>
      <c r="M27" s="42">
        <v>942.46550000000002</v>
      </c>
      <c r="N27" s="42">
        <v>913.71050000000002</v>
      </c>
      <c r="O27" s="42">
        <v>911.25049999999999</v>
      </c>
      <c r="P27" s="42">
        <v>894.48149999999998</v>
      </c>
      <c r="Q27" s="42">
        <v>887.41449999999998</v>
      </c>
      <c r="R27" s="42">
        <v>885.46950000000004</v>
      </c>
      <c r="S27" s="42">
        <v>881.86450000000002</v>
      </c>
      <c r="T27" s="42">
        <v>870.0625</v>
      </c>
      <c r="U27" s="42">
        <v>871.46450000000004</v>
      </c>
      <c r="V27" s="42">
        <v>865.78449999999998</v>
      </c>
      <c r="W27" s="42">
        <v>863.68449999999996</v>
      </c>
      <c r="X27" s="42">
        <v>845.14700000000005</v>
      </c>
      <c r="Y27" s="42">
        <v>837.78099999999995</v>
      </c>
      <c r="Z27" s="42">
        <v>818.95100000000002</v>
      </c>
      <c r="AA27" s="42">
        <v>818.95</v>
      </c>
      <c r="AB27" s="42">
        <v>808.63699999999994</v>
      </c>
      <c r="AC27" s="42">
        <v>788.60699999999997</v>
      </c>
      <c r="AD27" s="42">
        <v>780.97500000000002</v>
      </c>
      <c r="AE27" s="42">
        <v>747.005</v>
      </c>
      <c r="AF27" s="42">
        <v>810.73500000000001</v>
      </c>
      <c r="AG27" s="42">
        <v>934.51800000000003</v>
      </c>
      <c r="AH27" s="42">
        <v>949.31799999999998</v>
      </c>
      <c r="AI27" s="42">
        <v>764.87199999999996</v>
      </c>
      <c r="AJ27" s="42">
        <v>785.06899999999996</v>
      </c>
      <c r="AK27" s="42">
        <v>803.36199999999997</v>
      </c>
      <c r="AL27" s="42">
        <v>814.31899999999996</v>
      </c>
      <c r="AM27" s="42">
        <v>828.71500000000003</v>
      </c>
      <c r="AN27" s="42">
        <v>857.05899999999997</v>
      </c>
      <c r="AO27" s="42">
        <v>878.42</v>
      </c>
      <c r="AP27" s="42">
        <v>906.27800000000002</v>
      </c>
      <c r="AQ27" s="42">
        <v>881.86</v>
      </c>
      <c r="AR27" s="42">
        <v>866.51400000000001</v>
      </c>
      <c r="AS27" s="42">
        <v>855.51400000000001</v>
      </c>
      <c r="AT27" s="42">
        <v>857.81399999999996</v>
      </c>
      <c r="AU27" s="42">
        <v>844.31399999999996</v>
      </c>
      <c r="AV27" s="42">
        <v>887.26</v>
      </c>
      <c r="AW27" s="42">
        <v>1027.5319999999999</v>
      </c>
      <c r="AX27" s="42">
        <v>1100.596</v>
      </c>
      <c r="AY27" s="42">
        <v>1108.0125</v>
      </c>
      <c r="AZ27" s="42">
        <v>1104.0125</v>
      </c>
      <c r="BA27" s="42">
        <v>1088.2125000000001</v>
      </c>
      <c r="BB27" s="42">
        <v>1072.8235</v>
      </c>
      <c r="BC27" s="42">
        <v>1060.4024999999999</v>
      </c>
      <c r="BD27" s="42">
        <v>1045.0235</v>
      </c>
      <c r="BE27" s="42">
        <v>1035.6545000000001</v>
      </c>
      <c r="BF27" s="42">
        <v>1027.6785</v>
      </c>
      <c r="BG27" s="42">
        <v>1035.6534999999999</v>
      </c>
      <c r="BH27" s="42">
        <v>1011.9125</v>
      </c>
      <c r="BI27" s="42">
        <v>1009.9475</v>
      </c>
      <c r="BJ27" s="42">
        <v>990.14850000000001</v>
      </c>
      <c r="BK27" s="42">
        <v>969.49549999999999</v>
      </c>
      <c r="BL27" s="42">
        <v>960.81050000000005</v>
      </c>
      <c r="BM27" s="42">
        <v>949.87950000000001</v>
      </c>
      <c r="BN27" s="42">
        <v>942.09450000000004</v>
      </c>
      <c r="BO27" s="42">
        <v>928.16750000000002</v>
      </c>
      <c r="BP27" s="42">
        <v>924.15650000000005</v>
      </c>
      <c r="BQ27" s="42">
        <v>906.71450000000004</v>
      </c>
      <c r="BR27" s="42">
        <v>896.08150000000001</v>
      </c>
      <c r="BS27" s="42">
        <v>888.45749999999998</v>
      </c>
      <c r="BT27" s="42">
        <v>865.48850000000004</v>
      </c>
      <c r="BU27" s="42">
        <v>878.57249999999999</v>
      </c>
      <c r="BV27" s="42">
        <v>893.57249999999999</v>
      </c>
      <c r="BW27" s="42">
        <v>907.20950000000005</v>
      </c>
      <c r="BX27" s="42">
        <v>918.20950000000005</v>
      </c>
      <c r="BY27" s="42">
        <v>926.4135</v>
      </c>
      <c r="BZ27" s="42">
        <v>1161.797</v>
      </c>
      <c r="CA27" s="42">
        <v>948.50250000000005</v>
      </c>
      <c r="CB27" s="42">
        <v>964.35950000000003</v>
      </c>
      <c r="CC27" s="42">
        <v>977.28049999999996</v>
      </c>
      <c r="CD27" s="42">
        <v>982.48950000000002</v>
      </c>
      <c r="CE27" s="42">
        <v>986.01850000000002</v>
      </c>
      <c r="CF27" s="42">
        <v>994.4325</v>
      </c>
      <c r="CG27" s="42">
        <v>1001.5945</v>
      </c>
      <c r="CH27" s="42">
        <v>1010.1975</v>
      </c>
      <c r="CI27" s="42">
        <v>1012.6915</v>
      </c>
      <c r="CJ27" s="42">
        <v>1027.0985000000001</v>
      </c>
      <c r="CK27" s="42">
        <v>1044.3765000000001</v>
      </c>
      <c r="CL27" s="42">
        <v>1056.8575000000001</v>
      </c>
      <c r="CM27" s="42">
        <v>953.27949999999998</v>
      </c>
      <c r="CN27" s="42">
        <v>964.70550000000003</v>
      </c>
      <c r="CO27" s="42">
        <v>956.67949999999996</v>
      </c>
      <c r="CP27" s="42">
        <v>971.3365</v>
      </c>
      <c r="CQ27" s="42">
        <v>987.75350000000003</v>
      </c>
      <c r="CR27" s="42">
        <v>991.55550000000005</v>
      </c>
      <c r="CS27" s="42">
        <v>994.26350000000002</v>
      </c>
      <c r="CT27" s="42">
        <v>971.11450000000002</v>
      </c>
      <c r="CU27" s="42">
        <v>1191.492</v>
      </c>
      <c r="CV27" s="42">
        <v>1196.4480000000001</v>
      </c>
      <c r="CW27" s="42">
        <v>1138.1130000000001</v>
      </c>
      <c r="CX27" s="42">
        <v>1128.9390000000001</v>
      </c>
      <c r="CY27" s="42">
        <v>1123.819</v>
      </c>
      <c r="CZ27" s="42">
        <v>1114.04</v>
      </c>
      <c r="DA27" s="42">
        <v>1159.4974999999999</v>
      </c>
      <c r="DB27" s="42">
        <v>1038.5645</v>
      </c>
      <c r="DC27" s="42">
        <v>1113.6585</v>
      </c>
      <c r="DD27" s="42">
        <v>1196.4469999999999</v>
      </c>
      <c r="DE27" s="42">
        <v>1095.3815</v>
      </c>
      <c r="DF27" s="42">
        <v>1081.3115</v>
      </c>
      <c r="DG27" s="42">
        <v>1066.4804999999999</v>
      </c>
      <c r="DH27" s="42">
        <v>1061.6315</v>
      </c>
      <c r="DI27" s="42">
        <v>1053.7094999999999</v>
      </c>
      <c r="DJ27" s="42">
        <v>1052.0045</v>
      </c>
      <c r="DK27" s="42">
        <v>1045.0944999999999</v>
      </c>
      <c r="DL27" s="42">
        <v>829.13750000000005</v>
      </c>
      <c r="DM27" s="42">
        <v>795.58450000000005</v>
      </c>
      <c r="DN27" s="42">
        <v>787.14049999999997</v>
      </c>
      <c r="DO27" s="42">
        <v>752.9375</v>
      </c>
      <c r="DP27" s="42">
        <v>743.74649999999997</v>
      </c>
      <c r="DQ27" s="42">
        <v>701.94050000000004</v>
      </c>
      <c r="DR27" s="42">
        <v>646.34050000000002</v>
      </c>
      <c r="DS27" s="42">
        <v>571.79049999999995</v>
      </c>
      <c r="DT27" s="42">
        <v>556.93849999999998</v>
      </c>
      <c r="DU27" s="42">
        <v>545.82249999999999</v>
      </c>
      <c r="DV27" s="42">
        <v>539.02599999999995</v>
      </c>
      <c r="DW27" s="42">
        <v>533.41300000000001</v>
      </c>
      <c r="DX27" s="42">
        <v>976.02750000000003</v>
      </c>
      <c r="DY27" s="42">
        <v>983.37450000000001</v>
      </c>
      <c r="DZ27" s="42">
        <v>1183.155</v>
      </c>
      <c r="EA27" s="42">
        <v>953.31799999999998</v>
      </c>
      <c r="EB27" s="42">
        <v>950.51800000000003</v>
      </c>
      <c r="EC27" s="42">
        <v>1016.6635</v>
      </c>
      <c r="ED27" s="42">
        <v>849.04700000000003</v>
      </c>
      <c r="EE27" s="42">
        <v>970.31799999999998</v>
      </c>
      <c r="EF27" s="42">
        <v>821.58450000000005</v>
      </c>
      <c r="EG27" s="42">
        <v>871.59050000000002</v>
      </c>
      <c r="EH27" s="42">
        <v>883.23350000000005</v>
      </c>
      <c r="EI27" s="42">
        <v>921.38250000000005</v>
      </c>
      <c r="EJ27" s="42">
        <v>932.68449999999996</v>
      </c>
      <c r="EK27" s="42">
        <v>935.78449999999998</v>
      </c>
      <c r="EL27" s="42">
        <v>1013.4575</v>
      </c>
      <c r="EM27" s="42">
        <v>949.04049999999995</v>
      </c>
      <c r="EN27" s="42">
        <v>962.18449999999996</v>
      </c>
      <c r="EO27" s="42">
        <v>994.17150000000004</v>
      </c>
      <c r="EP27" s="42">
        <v>1027.0925</v>
      </c>
      <c r="EQ27" s="42">
        <v>1039.7505000000001</v>
      </c>
      <c r="ER27" s="42">
        <v>1046.3005000000001</v>
      </c>
      <c r="ES27" s="42">
        <v>1035.6310000000001</v>
      </c>
      <c r="ET27" s="42">
        <v>1016.119</v>
      </c>
      <c r="EU27" s="42">
        <v>999.58299999999997</v>
      </c>
      <c r="EV27" s="42">
        <v>999.58199999999999</v>
      </c>
      <c r="EW27" s="42">
        <v>921.95849999999996</v>
      </c>
      <c r="EX27" s="42">
        <v>926.83450000000005</v>
      </c>
      <c r="EY27" s="42">
        <v>974.11649999999997</v>
      </c>
      <c r="EZ27" s="42">
        <v>944.60850000000005</v>
      </c>
      <c r="FA27" s="42">
        <v>31.382999999999999</v>
      </c>
      <c r="FB27" s="42">
        <v>11.23</v>
      </c>
      <c r="FC27" s="42">
        <v>64.623000000000005</v>
      </c>
      <c r="FD27" s="42">
        <v>72.176000000000002</v>
      </c>
      <c r="FE27" s="42">
        <v>86.558000000000007</v>
      </c>
      <c r="FF27" s="42">
        <v>161.02600000000001</v>
      </c>
      <c r="FG27" s="42">
        <v>87.578999999999994</v>
      </c>
      <c r="FH27" s="42">
        <v>108.765</v>
      </c>
      <c r="FI27" s="42">
        <v>157.733</v>
      </c>
      <c r="FJ27" s="42">
        <v>199.84200000000001</v>
      </c>
      <c r="FK27" s="42">
        <v>225.01499999999999</v>
      </c>
      <c r="FL27" s="42">
        <v>340.37200000000001</v>
      </c>
      <c r="FM27" s="42">
        <v>378.54700000000003</v>
      </c>
      <c r="FN27" s="42">
        <v>394.43900000000002</v>
      </c>
      <c r="FO27" s="42">
        <v>460.63900000000001</v>
      </c>
      <c r="FP27" s="42">
        <v>482.19400000000002</v>
      </c>
      <c r="FQ27" s="42">
        <v>486.11099999999999</v>
      </c>
      <c r="FR27" s="42">
        <v>493.44499999999999</v>
      </c>
      <c r="FS27" s="42">
        <v>505.65699999999998</v>
      </c>
      <c r="FT27" s="42">
        <v>523.55700000000002</v>
      </c>
      <c r="FU27" s="42">
        <v>991.44550000000004</v>
      </c>
      <c r="FV27" s="42">
        <v>982.00750000000005</v>
      </c>
      <c r="FW27" s="42">
        <v>932.19949999999994</v>
      </c>
      <c r="FX27" s="42">
        <v>892.26</v>
      </c>
      <c r="FY27" s="42">
        <v>13.182</v>
      </c>
      <c r="FZ27" s="42">
        <v>1010.717</v>
      </c>
      <c r="GA27" s="42">
        <v>1044.836</v>
      </c>
      <c r="GB27" s="42">
        <v>1070.7860000000001</v>
      </c>
      <c r="GC27" s="42">
        <v>1090.261</v>
      </c>
      <c r="GD27" s="42">
        <v>1109.2329999999999</v>
      </c>
      <c r="GE27" s="42">
        <v>1182.309</v>
      </c>
      <c r="GF27" s="42">
        <v>1242.3119999999999</v>
      </c>
      <c r="GG27" s="42">
        <v>1273.54</v>
      </c>
      <c r="GH27" s="42">
        <v>1289.876</v>
      </c>
      <c r="GI27" s="42">
        <v>1302.6320000000001</v>
      </c>
      <c r="GJ27" s="42">
        <v>1335.9639999999999</v>
      </c>
      <c r="GK27" s="42">
        <v>1353.0029999999999</v>
      </c>
      <c r="GL27" s="42">
        <v>1368.5429999999999</v>
      </c>
      <c r="GM27" s="42">
        <v>1381.5730000000001</v>
      </c>
      <c r="GN27" s="42">
        <v>1405.328</v>
      </c>
      <c r="GO27" s="42">
        <v>1424.951</v>
      </c>
      <c r="GP27" s="42">
        <v>1443.6279999999999</v>
      </c>
      <c r="GQ27" s="42">
        <v>1454.3779999999999</v>
      </c>
      <c r="GR27" s="42">
        <v>1289.875</v>
      </c>
      <c r="GS27" s="42">
        <v>603.09849999999994</v>
      </c>
      <c r="GT27" s="42">
        <v>494.83699999999999</v>
      </c>
      <c r="GU27" s="42">
        <v>475.387</v>
      </c>
      <c r="GV27" s="42">
        <v>460.72699999999998</v>
      </c>
      <c r="GW27" s="42">
        <v>430.827</v>
      </c>
      <c r="GX27" s="42">
        <v>369.72699999999998</v>
      </c>
      <c r="GY27" s="42">
        <v>326.83199999999999</v>
      </c>
      <c r="GZ27" s="42">
        <v>300.322</v>
      </c>
      <c r="HA27" s="42">
        <v>286.58999999999997</v>
      </c>
      <c r="HB27" s="42">
        <v>244.363</v>
      </c>
      <c r="HC27" s="42">
        <v>281.37299999999999</v>
      </c>
      <c r="HD27" s="42">
        <v>330.90800000000002</v>
      </c>
      <c r="HE27" s="42">
        <v>398.00799999999998</v>
      </c>
      <c r="HF27" s="42">
        <v>413.70800000000003</v>
      </c>
      <c r="HG27" s="42">
        <v>443.608</v>
      </c>
      <c r="HH27" s="42">
        <v>461.00799999999998</v>
      </c>
      <c r="HI27" s="42">
        <v>481.50900000000001</v>
      </c>
      <c r="HJ27" s="42">
        <v>526.79999999999995</v>
      </c>
      <c r="HK27" s="42">
        <v>543.42499999999995</v>
      </c>
      <c r="HL27" s="42">
        <v>587.101</v>
      </c>
      <c r="HM27" s="42">
        <v>616.30600000000004</v>
      </c>
      <c r="HN27" s="42">
        <v>637.12900000000002</v>
      </c>
      <c r="HO27" s="42">
        <v>692.11900000000003</v>
      </c>
      <c r="HP27" s="42">
        <v>511.00900000000001</v>
      </c>
      <c r="HQ27" s="42">
        <v>556.40899999999999</v>
      </c>
      <c r="HR27" s="42">
        <v>573.673</v>
      </c>
      <c r="HS27" s="42">
        <v>931.24099999999999</v>
      </c>
      <c r="HT27" s="42">
        <v>829.40300000000002</v>
      </c>
      <c r="HU27" s="42">
        <v>729.11199999999997</v>
      </c>
      <c r="HV27" s="42">
        <v>413.55399999999997</v>
      </c>
      <c r="HW27" s="42">
        <v>437.565</v>
      </c>
      <c r="HX27" s="42">
        <v>461.065</v>
      </c>
      <c r="HY27" s="42">
        <v>475.60500000000002</v>
      </c>
      <c r="HZ27" s="42">
        <v>987.93200000000002</v>
      </c>
      <c r="IA27" s="42">
        <v>970.40700000000004</v>
      </c>
      <c r="IB27" s="42">
        <v>963.61</v>
      </c>
      <c r="IC27" s="42">
        <v>952.94799999999998</v>
      </c>
      <c r="ID27" s="42">
        <v>916.98299999999995</v>
      </c>
      <c r="IE27" s="42">
        <v>908.01300000000003</v>
      </c>
      <c r="IF27" s="42">
        <v>878.50800000000004</v>
      </c>
      <c r="IG27" s="42">
        <v>848.61400000000003</v>
      </c>
      <c r="IH27" s="42">
        <v>809.10799999999995</v>
      </c>
      <c r="II27" s="42">
        <v>755.50699999999995</v>
      </c>
      <c r="IJ27" s="42">
        <v>730.37800000000004</v>
      </c>
      <c r="IK27" s="42">
        <v>688.63300000000004</v>
      </c>
      <c r="IL27" s="42">
        <v>675.75800000000004</v>
      </c>
      <c r="IM27" s="42">
        <v>642.32500000000005</v>
      </c>
      <c r="IN27" s="42">
        <v>622.36199999999997</v>
      </c>
      <c r="IO27" s="42">
        <v>570.08600000000001</v>
      </c>
      <c r="IP27" s="42">
        <v>497.91899999999998</v>
      </c>
      <c r="IQ27" s="42">
        <v>439.125</v>
      </c>
      <c r="IR27" s="42">
        <v>778.10699999999997</v>
      </c>
      <c r="IS27" s="42">
        <v>803.45849999999996</v>
      </c>
      <c r="IT27" s="42">
        <v>787.15750000000003</v>
      </c>
      <c r="IU27" s="42">
        <v>772.14049999999997</v>
      </c>
      <c r="IV27" s="42">
        <v>736.78049999999996</v>
      </c>
      <c r="IW27" s="42">
        <v>656.29899999999998</v>
      </c>
      <c r="IX27" s="42">
        <v>597.98149999999998</v>
      </c>
      <c r="IY27" s="42">
        <v>599.52300000000002</v>
      </c>
      <c r="IZ27" s="42">
        <v>587.49199999999996</v>
      </c>
      <c r="JA27" s="42">
        <v>574.25199999999995</v>
      </c>
      <c r="JB27" s="42">
        <v>566.70600000000002</v>
      </c>
      <c r="JC27" s="42">
        <v>550.59199999999998</v>
      </c>
      <c r="JD27" s="42">
        <v>540.59199999999998</v>
      </c>
      <c r="JE27" s="42">
        <v>525.952</v>
      </c>
      <c r="JF27" s="42">
        <v>520.55700000000002</v>
      </c>
      <c r="JG27" s="42">
        <v>1183.1600000000001</v>
      </c>
      <c r="JH27" s="42">
        <v>893.26</v>
      </c>
      <c r="JI27" s="42">
        <v>13.183</v>
      </c>
      <c r="JJ27" s="42">
        <v>1021.9635</v>
      </c>
      <c r="JK27" s="42">
        <v>853.24699999999996</v>
      </c>
      <c r="JL27" s="42">
        <v>1307.8510000000001</v>
      </c>
      <c r="JM27" s="42">
        <v>1017.682</v>
      </c>
      <c r="JN27" s="42">
        <v>502.67700000000002</v>
      </c>
      <c r="JO27" s="42">
        <v>1059.8575000000001</v>
      </c>
      <c r="JP27" s="42">
        <v>1044.8585</v>
      </c>
      <c r="JQ27" s="42">
        <v>475.60599999999999</v>
      </c>
      <c r="JR27" s="42">
        <v>1454.3789999999999</v>
      </c>
      <c r="JS27" s="42">
        <v>1160.2175</v>
      </c>
      <c r="JT27" s="42">
        <v>988.71749999999997</v>
      </c>
      <c r="JU27" s="42">
        <v>658.69849999999997</v>
      </c>
      <c r="JV27" s="53">
        <v>28.099</v>
      </c>
    </row>
    <row r="28" spans="1:282" ht="15" customHeight="1" x14ac:dyDescent="0.45">
      <c r="A28" s="36" t="s">
        <v>24</v>
      </c>
      <c r="B28" s="41">
        <v>696.60400000000004</v>
      </c>
      <c r="C28" s="42">
        <v>673.21799999999996</v>
      </c>
      <c r="D28" s="42">
        <v>485.25700000000001</v>
      </c>
      <c r="E28" s="42">
        <v>409.58749999999998</v>
      </c>
      <c r="F28" s="42">
        <v>389.19450000000001</v>
      </c>
      <c r="G28" s="42">
        <v>382.03199999999998</v>
      </c>
      <c r="H28" s="42">
        <v>363.82100000000003</v>
      </c>
      <c r="I28" s="42">
        <v>356.62099999999998</v>
      </c>
      <c r="J28" s="42">
        <v>352.221</v>
      </c>
      <c r="K28" s="42">
        <v>334.32600000000002</v>
      </c>
      <c r="L28" s="42">
        <v>375.79500000000002</v>
      </c>
      <c r="M28" s="42">
        <v>417.68450000000001</v>
      </c>
      <c r="N28" s="42">
        <v>446.43950000000001</v>
      </c>
      <c r="O28" s="42">
        <v>448.89949999999999</v>
      </c>
      <c r="P28" s="42">
        <v>465.66849999999999</v>
      </c>
      <c r="Q28" s="42">
        <v>472.7355</v>
      </c>
      <c r="R28" s="42">
        <v>474.68049999999999</v>
      </c>
      <c r="S28" s="42">
        <v>478.28550000000001</v>
      </c>
      <c r="T28" s="42">
        <v>490.08749999999998</v>
      </c>
      <c r="U28" s="42">
        <v>488.68549999999999</v>
      </c>
      <c r="V28" s="42">
        <v>494.3655</v>
      </c>
      <c r="W28" s="42">
        <v>496.46550000000002</v>
      </c>
      <c r="X28" s="42">
        <v>515.00300000000004</v>
      </c>
      <c r="Y28" s="42">
        <v>522.36900000000003</v>
      </c>
      <c r="Z28" s="42">
        <v>541.19899999999996</v>
      </c>
      <c r="AA28" s="42">
        <v>541.20000000000005</v>
      </c>
      <c r="AB28" s="42">
        <v>551.51300000000003</v>
      </c>
      <c r="AC28" s="42">
        <v>571.54300000000001</v>
      </c>
      <c r="AD28" s="42">
        <v>579.17499999999995</v>
      </c>
      <c r="AE28" s="42">
        <v>613.14499999999998</v>
      </c>
      <c r="AF28" s="42">
        <v>676.875</v>
      </c>
      <c r="AG28" s="42">
        <v>800.65800000000002</v>
      </c>
      <c r="AH28" s="42">
        <v>815.45799999999997</v>
      </c>
      <c r="AI28" s="42">
        <v>631.01400000000001</v>
      </c>
      <c r="AJ28" s="42">
        <v>651.21100000000001</v>
      </c>
      <c r="AK28" s="42">
        <v>669.50400000000002</v>
      </c>
      <c r="AL28" s="42">
        <v>680.46100000000001</v>
      </c>
      <c r="AM28" s="42">
        <v>694.85699999999997</v>
      </c>
      <c r="AN28" s="42">
        <v>723.20100000000002</v>
      </c>
      <c r="AO28" s="42">
        <v>744.56200000000001</v>
      </c>
      <c r="AP28" s="42">
        <v>777.06500000000005</v>
      </c>
      <c r="AQ28" s="42">
        <v>801.48299999999995</v>
      </c>
      <c r="AR28" s="42">
        <v>816.82899999999995</v>
      </c>
      <c r="AS28" s="42">
        <v>822.48500000000001</v>
      </c>
      <c r="AT28" s="42">
        <v>824.78499999999997</v>
      </c>
      <c r="AU28" s="42">
        <v>833.68499999999995</v>
      </c>
      <c r="AV28" s="42">
        <v>806.88300000000004</v>
      </c>
      <c r="AW28" s="42">
        <v>332.61799999999999</v>
      </c>
      <c r="AX28" s="42">
        <v>259.55399999999997</v>
      </c>
      <c r="AY28" s="42">
        <v>243.23699999999999</v>
      </c>
      <c r="AZ28" s="42">
        <v>239.23699999999999</v>
      </c>
      <c r="BA28" s="42">
        <v>223.43700000000001</v>
      </c>
      <c r="BB28" s="42">
        <v>208.048</v>
      </c>
      <c r="BC28" s="42">
        <v>195.62700000000001</v>
      </c>
      <c r="BD28" s="42">
        <v>180.24799999999999</v>
      </c>
      <c r="BE28" s="42">
        <v>170.87899999999999</v>
      </c>
      <c r="BF28" s="42">
        <v>162.90299999999999</v>
      </c>
      <c r="BG28" s="42">
        <v>170.87799999999999</v>
      </c>
      <c r="BH28" s="42">
        <v>147.137</v>
      </c>
      <c r="BI28" s="42">
        <v>145.172</v>
      </c>
      <c r="BJ28" s="42">
        <v>125.373</v>
      </c>
      <c r="BK28" s="42">
        <v>104.72</v>
      </c>
      <c r="BL28" s="42">
        <v>96.034999999999997</v>
      </c>
      <c r="BM28" s="42">
        <v>85.103999999999999</v>
      </c>
      <c r="BN28" s="42">
        <v>77.319000000000003</v>
      </c>
      <c r="BO28" s="42">
        <v>63.392000000000003</v>
      </c>
      <c r="BP28" s="42">
        <v>28.076000000000001</v>
      </c>
      <c r="BQ28" s="42">
        <v>10.634</v>
      </c>
      <c r="BR28" s="42">
        <v>9.9999999999989008E-4</v>
      </c>
      <c r="BS28" s="42">
        <v>7.625</v>
      </c>
      <c r="BT28" s="42">
        <v>30.596</v>
      </c>
      <c r="BU28" s="42">
        <v>43.68</v>
      </c>
      <c r="BV28" s="42">
        <v>58.68</v>
      </c>
      <c r="BW28" s="42">
        <v>72.316999999999993</v>
      </c>
      <c r="BX28" s="42">
        <v>83.316999999999993</v>
      </c>
      <c r="BY28" s="42">
        <v>91.521000000000001</v>
      </c>
      <c r="BZ28" s="42">
        <v>470.29899999999998</v>
      </c>
      <c r="CA28" s="42">
        <v>113.61</v>
      </c>
      <c r="CB28" s="42">
        <v>129.46700000000001</v>
      </c>
      <c r="CC28" s="42">
        <v>142.38800000000001</v>
      </c>
      <c r="CD28" s="42">
        <v>147.59700000000001</v>
      </c>
      <c r="CE28" s="42">
        <v>151.126</v>
      </c>
      <c r="CF28" s="42">
        <v>159.54</v>
      </c>
      <c r="CG28" s="42">
        <v>166.702</v>
      </c>
      <c r="CH28" s="42">
        <v>175.30500000000001</v>
      </c>
      <c r="CI28" s="42">
        <v>177.79900000000001</v>
      </c>
      <c r="CJ28" s="42">
        <v>192.20599999999999</v>
      </c>
      <c r="CK28" s="42">
        <v>209.48400000000001</v>
      </c>
      <c r="CL28" s="42">
        <v>221.965</v>
      </c>
      <c r="CM28" s="42">
        <v>118.387</v>
      </c>
      <c r="CN28" s="42">
        <v>129.81299999999999</v>
      </c>
      <c r="CO28" s="42">
        <v>121.78700000000001</v>
      </c>
      <c r="CP28" s="42">
        <v>136.44399999999999</v>
      </c>
      <c r="CQ28" s="42">
        <v>152.86099999999999</v>
      </c>
      <c r="CR28" s="42">
        <v>156.66300000000001</v>
      </c>
      <c r="CS28" s="42">
        <v>159.37100000000001</v>
      </c>
      <c r="CT28" s="42">
        <v>136.22200000000001</v>
      </c>
      <c r="CU28" s="42">
        <v>499.99400000000003</v>
      </c>
      <c r="CV28" s="42">
        <v>504.95</v>
      </c>
      <c r="CW28" s="42">
        <v>446.61500000000001</v>
      </c>
      <c r="CX28" s="42">
        <v>437.44099999999997</v>
      </c>
      <c r="CY28" s="42">
        <v>432.32100000000003</v>
      </c>
      <c r="CZ28" s="42">
        <v>422.54199999999997</v>
      </c>
      <c r="DA28" s="42">
        <v>294.72199999999998</v>
      </c>
      <c r="DB28" s="42">
        <v>173.78899999999999</v>
      </c>
      <c r="DC28" s="42">
        <v>248.88300000000001</v>
      </c>
      <c r="DD28" s="42">
        <v>504.94900000000001</v>
      </c>
      <c r="DE28" s="42">
        <v>230.60599999999999</v>
      </c>
      <c r="DF28" s="42">
        <v>216.536</v>
      </c>
      <c r="DG28" s="42">
        <v>201.70500000000001</v>
      </c>
      <c r="DH28" s="42">
        <v>196.85599999999999</v>
      </c>
      <c r="DI28" s="42">
        <v>188.934</v>
      </c>
      <c r="DJ28" s="42">
        <v>187.22900000000001</v>
      </c>
      <c r="DK28" s="42">
        <v>180.31899999999999</v>
      </c>
      <c r="DL28" s="42">
        <v>66.944999999999993</v>
      </c>
      <c r="DM28" s="42">
        <v>100.498</v>
      </c>
      <c r="DN28" s="42">
        <v>108.94199999999999</v>
      </c>
      <c r="DO28" s="42">
        <v>143.14500000000001</v>
      </c>
      <c r="DP28" s="42">
        <v>152.33600000000001</v>
      </c>
      <c r="DQ28" s="42">
        <v>194.142</v>
      </c>
      <c r="DR28" s="42">
        <v>249.74199999999999</v>
      </c>
      <c r="DS28" s="42">
        <v>324.29199999999997</v>
      </c>
      <c r="DT28" s="42">
        <v>339.14400000000001</v>
      </c>
      <c r="DU28" s="42">
        <v>350.26</v>
      </c>
      <c r="DV28" s="42">
        <v>357.05650000000003</v>
      </c>
      <c r="DW28" s="42">
        <v>362.66950000000003</v>
      </c>
      <c r="DX28" s="42">
        <v>141.13499999999999</v>
      </c>
      <c r="DY28" s="42">
        <v>148.482</v>
      </c>
      <c r="DZ28" s="42">
        <v>491.65699999999998</v>
      </c>
      <c r="EA28" s="42">
        <v>819.45799999999997</v>
      </c>
      <c r="EB28" s="42">
        <v>816.65800000000002</v>
      </c>
      <c r="EC28" s="42">
        <v>181.77099999999999</v>
      </c>
      <c r="ED28" s="42">
        <v>518.90300000000002</v>
      </c>
      <c r="EE28" s="42">
        <v>836.45799999999997</v>
      </c>
      <c r="EF28" s="42">
        <v>126.498</v>
      </c>
      <c r="EG28" s="42">
        <v>176.50399999999999</v>
      </c>
      <c r="EH28" s="42">
        <v>188.14699999999999</v>
      </c>
      <c r="EI28" s="42">
        <v>226.29599999999999</v>
      </c>
      <c r="EJ28" s="42">
        <v>237.59800000000001</v>
      </c>
      <c r="EK28" s="42">
        <v>240.69800000000001</v>
      </c>
      <c r="EL28" s="42">
        <v>240.25399999999999</v>
      </c>
      <c r="EM28" s="42">
        <v>253.95400000000001</v>
      </c>
      <c r="EN28" s="42">
        <v>267.09800000000001</v>
      </c>
      <c r="EO28" s="42">
        <v>299.08499999999998</v>
      </c>
      <c r="EP28" s="42">
        <v>332.00599999999997</v>
      </c>
      <c r="EQ28" s="42">
        <v>344.66399999999999</v>
      </c>
      <c r="ER28" s="42">
        <v>351.214</v>
      </c>
      <c r="ES28" s="42">
        <v>362.29500000000002</v>
      </c>
      <c r="ET28" s="42">
        <v>381.80700000000002</v>
      </c>
      <c r="EU28" s="42">
        <v>398.34300000000002</v>
      </c>
      <c r="EV28" s="42">
        <v>398.34399999999999</v>
      </c>
      <c r="EW28" s="42">
        <v>57.183</v>
      </c>
      <c r="EX28" s="42">
        <v>62.058999999999997</v>
      </c>
      <c r="EY28" s="42">
        <v>109.34099999999999</v>
      </c>
      <c r="EZ28" s="42">
        <v>79.832999999999998</v>
      </c>
      <c r="FA28" s="42">
        <v>927.46550000000002</v>
      </c>
      <c r="FB28" s="42">
        <v>907.3125</v>
      </c>
      <c r="FC28" s="42">
        <v>831.45950000000005</v>
      </c>
      <c r="FD28" s="42">
        <v>823.90650000000005</v>
      </c>
      <c r="FE28" s="42">
        <v>813.00350000000003</v>
      </c>
      <c r="FF28" s="42">
        <v>738.53549999999996</v>
      </c>
      <c r="FG28" s="42">
        <v>808.50350000000003</v>
      </c>
      <c r="FH28" s="42">
        <v>787.3175</v>
      </c>
      <c r="FI28" s="42">
        <v>738.34950000000003</v>
      </c>
      <c r="FJ28" s="42">
        <v>696.2405</v>
      </c>
      <c r="FK28" s="42">
        <v>671.06949999999995</v>
      </c>
      <c r="FL28" s="42">
        <v>555.71050000000002</v>
      </c>
      <c r="FM28" s="42">
        <v>517.53549999999996</v>
      </c>
      <c r="FN28" s="42">
        <v>501.64350000000002</v>
      </c>
      <c r="FO28" s="42">
        <v>435.44349999999997</v>
      </c>
      <c r="FP28" s="42">
        <v>413.88850000000002</v>
      </c>
      <c r="FQ28" s="42">
        <v>409.97149999999999</v>
      </c>
      <c r="FR28" s="42">
        <v>402.63749999999999</v>
      </c>
      <c r="FS28" s="42">
        <v>390.4255</v>
      </c>
      <c r="FT28" s="42">
        <v>372.52550000000002</v>
      </c>
      <c r="FU28" s="42">
        <v>126.67</v>
      </c>
      <c r="FV28" s="42">
        <v>117.232</v>
      </c>
      <c r="FW28" s="42">
        <v>67.424000000000007</v>
      </c>
      <c r="FX28" s="42">
        <v>811.88300000000004</v>
      </c>
      <c r="FY28" s="42">
        <v>909.2645</v>
      </c>
      <c r="FZ28" s="42">
        <v>409.47899999999998</v>
      </c>
      <c r="GA28" s="42">
        <v>443.59800000000001</v>
      </c>
      <c r="GB28" s="42">
        <v>469.548</v>
      </c>
      <c r="GC28" s="42">
        <v>489.02300000000002</v>
      </c>
      <c r="GD28" s="42">
        <v>507.995</v>
      </c>
      <c r="GE28" s="42">
        <v>581.07100000000003</v>
      </c>
      <c r="GF28" s="42">
        <v>641.07399999999996</v>
      </c>
      <c r="GG28" s="42">
        <v>672.30200000000002</v>
      </c>
      <c r="GH28" s="42">
        <v>688.63800000000003</v>
      </c>
      <c r="GI28" s="42">
        <v>701.39400000000001</v>
      </c>
      <c r="GJ28" s="42">
        <v>734.726</v>
      </c>
      <c r="GK28" s="42">
        <v>751.76499999999999</v>
      </c>
      <c r="GL28" s="42">
        <v>767.30499999999995</v>
      </c>
      <c r="GM28" s="42">
        <v>780.33500000000004</v>
      </c>
      <c r="GN28" s="42">
        <v>804.09</v>
      </c>
      <c r="GO28" s="42">
        <v>823.71299999999997</v>
      </c>
      <c r="GP28" s="42">
        <v>842.39</v>
      </c>
      <c r="GQ28" s="42">
        <v>853.14</v>
      </c>
      <c r="GR28" s="42">
        <v>688.63699999999994</v>
      </c>
      <c r="GS28" s="42">
        <v>352.25099999999998</v>
      </c>
      <c r="GT28" s="42">
        <v>940.89149999999995</v>
      </c>
      <c r="GU28" s="42">
        <v>921.44150000000002</v>
      </c>
      <c r="GV28" s="42">
        <v>906.78150000000005</v>
      </c>
      <c r="GW28" s="42">
        <v>876.88149999999996</v>
      </c>
      <c r="GX28" s="42">
        <v>815.78150000000005</v>
      </c>
      <c r="GY28" s="42">
        <v>772.88649999999996</v>
      </c>
      <c r="GZ28" s="42">
        <v>746.37649999999996</v>
      </c>
      <c r="HA28" s="42">
        <v>732.64449999999999</v>
      </c>
      <c r="HB28" s="42">
        <v>690.41750000000002</v>
      </c>
      <c r="HC28" s="42">
        <v>678.53499999999997</v>
      </c>
      <c r="HD28" s="42">
        <v>629</v>
      </c>
      <c r="HE28" s="42">
        <v>561.9</v>
      </c>
      <c r="HF28" s="42">
        <v>546.20000000000005</v>
      </c>
      <c r="HG28" s="42">
        <v>516.29999999999995</v>
      </c>
      <c r="HH28" s="42">
        <v>498.9</v>
      </c>
      <c r="HI28" s="42">
        <v>478.399</v>
      </c>
      <c r="HJ28" s="42">
        <v>523.69000000000005</v>
      </c>
      <c r="HK28" s="42">
        <v>540.31500000000005</v>
      </c>
      <c r="HL28" s="42">
        <v>583.99099999999999</v>
      </c>
      <c r="HM28" s="42">
        <v>613.19600000000003</v>
      </c>
      <c r="HN28" s="42">
        <v>634.01900000000001</v>
      </c>
      <c r="HO28" s="42">
        <v>668.03099999999995</v>
      </c>
      <c r="HP28" s="42">
        <v>448.899</v>
      </c>
      <c r="HQ28" s="42">
        <v>403.49900000000002</v>
      </c>
      <c r="HR28" s="42">
        <v>402.92950000000002</v>
      </c>
      <c r="HS28" s="42">
        <v>928.13099999999997</v>
      </c>
      <c r="HT28" s="42">
        <v>826.29300000000001</v>
      </c>
      <c r="HU28" s="42">
        <v>726.00199999999995</v>
      </c>
      <c r="HV28" s="42">
        <v>859.60850000000005</v>
      </c>
      <c r="HW28" s="42">
        <v>693.83900000000006</v>
      </c>
      <c r="HX28" s="42">
        <v>717.33900000000006</v>
      </c>
      <c r="HY28" s="42">
        <v>731.87900000000002</v>
      </c>
      <c r="HZ28" s="42">
        <v>409.99400000000003</v>
      </c>
      <c r="IA28" s="42">
        <v>427.51900000000001</v>
      </c>
      <c r="IB28" s="42">
        <v>434.31599999999997</v>
      </c>
      <c r="IC28" s="42">
        <v>444.97800000000001</v>
      </c>
      <c r="ID28" s="42">
        <v>480.94299999999998</v>
      </c>
      <c r="IE28" s="42">
        <v>480.38299999999998</v>
      </c>
      <c r="IF28" s="42">
        <v>450.87799999999999</v>
      </c>
      <c r="IG28" s="42">
        <v>420.98399999999998</v>
      </c>
      <c r="IH28" s="42">
        <v>381.47800000000001</v>
      </c>
      <c r="II28" s="42">
        <v>327.87700000000001</v>
      </c>
      <c r="IJ28" s="42">
        <v>353.00599999999997</v>
      </c>
      <c r="IK28" s="42">
        <v>394.75099999999998</v>
      </c>
      <c r="IL28" s="42">
        <v>407.62599999999998</v>
      </c>
      <c r="IM28" s="42">
        <v>441.05900000000003</v>
      </c>
      <c r="IN28" s="42">
        <v>461.02199999999999</v>
      </c>
      <c r="IO28" s="42">
        <v>513.298</v>
      </c>
      <c r="IP28" s="42">
        <v>585.46500000000003</v>
      </c>
      <c r="IQ28" s="42">
        <v>644.25900000000001</v>
      </c>
      <c r="IR28" s="42">
        <v>305.27699999999999</v>
      </c>
      <c r="IS28" s="42">
        <v>265.34500000000003</v>
      </c>
      <c r="IT28" s="42">
        <v>279.35899999999998</v>
      </c>
      <c r="IU28" s="42">
        <v>264.34199999999998</v>
      </c>
      <c r="IV28" s="42">
        <v>228.982</v>
      </c>
      <c r="IW28" s="42">
        <v>303.60899999999998</v>
      </c>
      <c r="IX28" s="42">
        <v>350.483</v>
      </c>
      <c r="IY28" s="42">
        <v>379.80500000000001</v>
      </c>
      <c r="IZ28" s="42">
        <v>391.83600000000001</v>
      </c>
      <c r="JA28" s="42">
        <v>405.07600000000002</v>
      </c>
      <c r="JB28" s="42">
        <v>412.62200000000001</v>
      </c>
      <c r="JC28" s="42">
        <v>419.16050000000001</v>
      </c>
      <c r="JD28" s="42">
        <v>409.16050000000001</v>
      </c>
      <c r="JE28" s="42">
        <v>394.52050000000003</v>
      </c>
      <c r="JF28" s="42">
        <v>389.12549999999999</v>
      </c>
      <c r="JG28" s="42">
        <v>491.66199999999998</v>
      </c>
      <c r="JH28" s="42">
        <v>812.88300000000004</v>
      </c>
      <c r="JI28" s="42">
        <v>909.26549999999997</v>
      </c>
      <c r="JJ28" s="42">
        <v>187.071</v>
      </c>
      <c r="JK28" s="42">
        <v>523.10299999999995</v>
      </c>
      <c r="JL28" s="42">
        <v>706.61300000000006</v>
      </c>
      <c r="JM28" s="42">
        <v>416.44400000000002</v>
      </c>
      <c r="JN28" s="42">
        <v>948.73149999999998</v>
      </c>
      <c r="JO28" s="42">
        <v>224.965</v>
      </c>
      <c r="JP28" s="42">
        <v>180.083</v>
      </c>
      <c r="JQ28" s="42">
        <v>731.88</v>
      </c>
      <c r="JR28" s="42">
        <v>853.14099999999996</v>
      </c>
      <c r="JS28" s="42">
        <v>295.44200000000001</v>
      </c>
      <c r="JT28" s="42">
        <v>153.82499999999999</v>
      </c>
      <c r="JU28" s="42">
        <v>296.65100000000001</v>
      </c>
      <c r="JV28" s="53">
        <v>867.98350000000005</v>
      </c>
    </row>
    <row r="29" spans="1:282" ht="15" customHeight="1" x14ac:dyDescent="0.45">
      <c r="A29" s="36" t="s">
        <v>263</v>
      </c>
      <c r="B29" s="41">
        <v>852.66449999999998</v>
      </c>
      <c r="C29" s="42">
        <v>829.27850000000001</v>
      </c>
      <c r="D29" s="42">
        <v>811.00649999999996</v>
      </c>
      <c r="E29" s="42">
        <v>735.33699999999999</v>
      </c>
      <c r="F29" s="42">
        <v>714.94399999999996</v>
      </c>
      <c r="G29" s="42">
        <v>707.78150000000005</v>
      </c>
      <c r="H29" s="42">
        <v>689.57050000000004</v>
      </c>
      <c r="I29" s="42">
        <v>682.37049999999999</v>
      </c>
      <c r="J29" s="42">
        <v>677.97050000000002</v>
      </c>
      <c r="K29" s="42">
        <v>660.07550000000003</v>
      </c>
      <c r="L29" s="42">
        <v>644.83900000000006</v>
      </c>
      <c r="M29" s="42">
        <v>602.94949999999994</v>
      </c>
      <c r="N29" s="42">
        <v>574.19449999999995</v>
      </c>
      <c r="O29" s="42">
        <v>571.73450000000003</v>
      </c>
      <c r="P29" s="42">
        <v>554.96550000000002</v>
      </c>
      <c r="Q29" s="42">
        <v>547.89850000000001</v>
      </c>
      <c r="R29" s="42">
        <v>545.95349999999996</v>
      </c>
      <c r="S29" s="42">
        <v>542.34849999999994</v>
      </c>
      <c r="T29" s="42">
        <v>530.54650000000004</v>
      </c>
      <c r="U29" s="42">
        <v>531.94849999999997</v>
      </c>
      <c r="V29" s="42">
        <v>526.26850000000002</v>
      </c>
      <c r="W29" s="42">
        <v>524.16849999999999</v>
      </c>
      <c r="X29" s="42">
        <v>505.63099999999997</v>
      </c>
      <c r="Y29" s="42">
        <v>498.26499999999999</v>
      </c>
      <c r="Z29" s="42">
        <v>479.435</v>
      </c>
      <c r="AA29" s="42">
        <v>479.43400000000003</v>
      </c>
      <c r="AB29" s="42">
        <v>469.12099999999998</v>
      </c>
      <c r="AC29" s="42">
        <v>449.09100000000001</v>
      </c>
      <c r="AD29" s="42">
        <v>441.459</v>
      </c>
      <c r="AE29" s="42">
        <v>407.48899999999998</v>
      </c>
      <c r="AF29" s="42">
        <v>471.21899999999999</v>
      </c>
      <c r="AG29" s="42">
        <v>595.00199999999995</v>
      </c>
      <c r="AH29" s="42">
        <v>609.80200000000002</v>
      </c>
      <c r="AI29" s="42">
        <v>425.35599999999999</v>
      </c>
      <c r="AJ29" s="42">
        <v>445.553</v>
      </c>
      <c r="AK29" s="42">
        <v>463.846</v>
      </c>
      <c r="AL29" s="42">
        <v>474.803</v>
      </c>
      <c r="AM29" s="42">
        <v>489.19900000000001</v>
      </c>
      <c r="AN29" s="42">
        <v>517.54300000000001</v>
      </c>
      <c r="AO29" s="42">
        <v>538.904</v>
      </c>
      <c r="AP29" s="42">
        <v>566.76199999999994</v>
      </c>
      <c r="AQ29" s="42">
        <v>542.34400000000005</v>
      </c>
      <c r="AR29" s="42">
        <v>526.99800000000005</v>
      </c>
      <c r="AS29" s="42">
        <v>515.99800000000005</v>
      </c>
      <c r="AT29" s="42">
        <v>518.298</v>
      </c>
      <c r="AU29" s="42">
        <v>504.798</v>
      </c>
      <c r="AV29" s="42">
        <v>547.74400000000003</v>
      </c>
      <c r="AW29" s="42">
        <v>658.36749999999995</v>
      </c>
      <c r="AX29" s="42">
        <v>585.30349999999999</v>
      </c>
      <c r="AY29" s="42">
        <v>568.98649999999998</v>
      </c>
      <c r="AZ29" s="42">
        <v>564.98649999999998</v>
      </c>
      <c r="BA29" s="42">
        <v>549.18650000000002</v>
      </c>
      <c r="BB29" s="42">
        <v>533.79750000000001</v>
      </c>
      <c r="BC29" s="42">
        <v>521.37649999999996</v>
      </c>
      <c r="BD29" s="42">
        <v>505.9975</v>
      </c>
      <c r="BE29" s="42">
        <v>496.62849999999997</v>
      </c>
      <c r="BF29" s="42">
        <v>488.65249999999997</v>
      </c>
      <c r="BG29" s="42">
        <v>496.6275</v>
      </c>
      <c r="BH29" s="42">
        <v>472.88650000000001</v>
      </c>
      <c r="BI29" s="42">
        <v>470.92149999999998</v>
      </c>
      <c r="BJ29" s="42">
        <v>451.1225</v>
      </c>
      <c r="BK29" s="42">
        <v>430.46949999999998</v>
      </c>
      <c r="BL29" s="42">
        <v>421.78449999999998</v>
      </c>
      <c r="BM29" s="42">
        <v>410.8535</v>
      </c>
      <c r="BN29" s="42">
        <v>403.06849999999997</v>
      </c>
      <c r="BO29" s="42">
        <v>389.14150000000001</v>
      </c>
      <c r="BP29" s="42">
        <v>385.13049999999998</v>
      </c>
      <c r="BQ29" s="42">
        <v>367.68849999999998</v>
      </c>
      <c r="BR29" s="42">
        <v>357.05549999999999</v>
      </c>
      <c r="BS29" s="42">
        <v>349.43150000000003</v>
      </c>
      <c r="BT29" s="42">
        <v>326.46249999999998</v>
      </c>
      <c r="BU29" s="42">
        <v>339.54649999999998</v>
      </c>
      <c r="BV29" s="42">
        <v>354.54649999999998</v>
      </c>
      <c r="BW29" s="42">
        <v>368.18349999999998</v>
      </c>
      <c r="BX29" s="42">
        <v>379.18349999999998</v>
      </c>
      <c r="BY29" s="42">
        <v>387.38749999999999</v>
      </c>
      <c r="BZ29" s="42">
        <v>796.04849999999999</v>
      </c>
      <c r="CA29" s="42">
        <v>409.47649999999999</v>
      </c>
      <c r="CB29" s="42">
        <v>425.33350000000002</v>
      </c>
      <c r="CC29" s="42">
        <v>438.25450000000001</v>
      </c>
      <c r="CD29" s="42">
        <v>443.46350000000001</v>
      </c>
      <c r="CE29" s="42">
        <v>446.99250000000001</v>
      </c>
      <c r="CF29" s="42">
        <v>455.40649999999999</v>
      </c>
      <c r="CG29" s="42">
        <v>462.56849999999997</v>
      </c>
      <c r="CH29" s="42">
        <v>471.17149999999998</v>
      </c>
      <c r="CI29" s="42">
        <v>473.66550000000001</v>
      </c>
      <c r="CJ29" s="42">
        <v>488.07249999999999</v>
      </c>
      <c r="CK29" s="42">
        <v>505.35050000000001</v>
      </c>
      <c r="CL29" s="42">
        <v>517.83150000000001</v>
      </c>
      <c r="CM29" s="42">
        <v>414.25349999999997</v>
      </c>
      <c r="CN29" s="42">
        <v>425.67950000000002</v>
      </c>
      <c r="CO29" s="42">
        <v>417.65350000000001</v>
      </c>
      <c r="CP29" s="42">
        <v>432.31049999999999</v>
      </c>
      <c r="CQ29" s="42">
        <v>448.72750000000002</v>
      </c>
      <c r="CR29" s="42">
        <v>452.52949999999998</v>
      </c>
      <c r="CS29" s="42">
        <v>455.23750000000001</v>
      </c>
      <c r="CT29" s="42">
        <v>432.08850000000001</v>
      </c>
      <c r="CU29" s="42">
        <v>825.74350000000004</v>
      </c>
      <c r="CV29" s="42">
        <v>830.69949999999994</v>
      </c>
      <c r="CW29" s="42">
        <v>772.36450000000002</v>
      </c>
      <c r="CX29" s="42">
        <v>763.19050000000004</v>
      </c>
      <c r="CY29" s="42">
        <v>758.07050000000004</v>
      </c>
      <c r="CZ29" s="42">
        <v>748.29150000000004</v>
      </c>
      <c r="DA29" s="42">
        <v>620.47149999999999</v>
      </c>
      <c r="DB29" s="42">
        <v>499.5385</v>
      </c>
      <c r="DC29" s="42">
        <v>574.63250000000005</v>
      </c>
      <c r="DD29" s="42">
        <v>830.69849999999997</v>
      </c>
      <c r="DE29" s="42">
        <v>556.35550000000001</v>
      </c>
      <c r="DF29" s="42">
        <v>542.28549999999996</v>
      </c>
      <c r="DG29" s="42">
        <v>527.45450000000005</v>
      </c>
      <c r="DH29" s="42">
        <v>522.60550000000001</v>
      </c>
      <c r="DI29" s="42">
        <v>514.68349999999998</v>
      </c>
      <c r="DJ29" s="42">
        <v>512.97850000000005</v>
      </c>
      <c r="DK29" s="42">
        <v>506.06849999999997</v>
      </c>
      <c r="DL29" s="42">
        <v>290.11149999999998</v>
      </c>
      <c r="DM29" s="42">
        <v>256.55849999999998</v>
      </c>
      <c r="DN29" s="42">
        <v>248.11449999999999</v>
      </c>
      <c r="DO29" s="42">
        <v>213.91149999999999</v>
      </c>
      <c r="DP29" s="42">
        <v>204.72049999999999</v>
      </c>
      <c r="DQ29" s="42">
        <v>162.9145</v>
      </c>
      <c r="DR29" s="42">
        <v>107.3145</v>
      </c>
      <c r="DS29" s="42">
        <v>32.764499999999998</v>
      </c>
      <c r="DT29" s="42">
        <v>17.912500000000001</v>
      </c>
      <c r="DU29" s="42">
        <v>6.7965</v>
      </c>
      <c r="DV29" s="42">
        <v>0</v>
      </c>
      <c r="DW29" s="42">
        <v>5.6130000000000004</v>
      </c>
      <c r="DX29" s="42">
        <v>437.00150000000002</v>
      </c>
      <c r="DY29" s="42">
        <v>444.3485</v>
      </c>
      <c r="DZ29" s="42">
        <v>817.40650000000005</v>
      </c>
      <c r="EA29" s="42">
        <v>613.80200000000002</v>
      </c>
      <c r="EB29" s="42">
        <v>611.00199999999995</v>
      </c>
      <c r="EC29" s="42">
        <v>477.63749999999999</v>
      </c>
      <c r="ED29" s="42">
        <v>509.53100000000001</v>
      </c>
      <c r="EE29" s="42">
        <v>630.80200000000002</v>
      </c>
      <c r="EF29" s="42">
        <v>282.55849999999998</v>
      </c>
      <c r="EG29" s="42">
        <v>332.56450000000001</v>
      </c>
      <c r="EH29" s="42">
        <v>344.20749999999998</v>
      </c>
      <c r="EI29" s="42">
        <v>382.35649999999998</v>
      </c>
      <c r="EJ29" s="42">
        <v>393.6585</v>
      </c>
      <c r="EK29" s="42">
        <v>396.75850000000003</v>
      </c>
      <c r="EL29" s="42">
        <v>474.43150000000003</v>
      </c>
      <c r="EM29" s="42">
        <v>410.0145</v>
      </c>
      <c r="EN29" s="42">
        <v>423.1585</v>
      </c>
      <c r="EO29" s="42">
        <v>455.14550000000003</v>
      </c>
      <c r="EP29" s="42">
        <v>488.06650000000002</v>
      </c>
      <c r="EQ29" s="42">
        <v>500.72449999999998</v>
      </c>
      <c r="ER29" s="42">
        <v>507.27449999999999</v>
      </c>
      <c r="ES29" s="42">
        <v>518.35550000000001</v>
      </c>
      <c r="ET29" s="42">
        <v>537.86749999999995</v>
      </c>
      <c r="EU29" s="42">
        <v>554.40350000000001</v>
      </c>
      <c r="EV29" s="42">
        <v>554.40449999999998</v>
      </c>
      <c r="EW29" s="42">
        <v>382.9325</v>
      </c>
      <c r="EX29" s="42">
        <v>387.80849999999998</v>
      </c>
      <c r="EY29" s="42">
        <v>435.09050000000002</v>
      </c>
      <c r="EZ29" s="42">
        <v>405.58249999999998</v>
      </c>
      <c r="FA29" s="42">
        <v>570.40899999999999</v>
      </c>
      <c r="FB29" s="42">
        <v>550.25599999999997</v>
      </c>
      <c r="FC29" s="42">
        <v>474.40300000000002</v>
      </c>
      <c r="FD29" s="42">
        <v>466.85</v>
      </c>
      <c r="FE29" s="42">
        <v>455.947</v>
      </c>
      <c r="FF29" s="42">
        <v>381.47899999999998</v>
      </c>
      <c r="FG29" s="42">
        <v>451.447</v>
      </c>
      <c r="FH29" s="42">
        <v>430.26100000000002</v>
      </c>
      <c r="FI29" s="42">
        <v>381.29300000000001</v>
      </c>
      <c r="FJ29" s="42">
        <v>339.18400000000003</v>
      </c>
      <c r="FK29" s="42">
        <v>314.01299999999998</v>
      </c>
      <c r="FL29" s="42">
        <v>198.654</v>
      </c>
      <c r="FM29" s="42">
        <v>160.47900000000001</v>
      </c>
      <c r="FN29" s="42">
        <v>144.58699999999999</v>
      </c>
      <c r="FO29" s="42">
        <v>78.387</v>
      </c>
      <c r="FP29" s="42">
        <v>56.832000000000001</v>
      </c>
      <c r="FQ29" s="42">
        <v>52.914999999999999</v>
      </c>
      <c r="FR29" s="42">
        <v>45.581000000000003</v>
      </c>
      <c r="FS29" s="42">
        <v>33.369</v>
      </c>
      <c r="FT29" s="42">
        <v>15.468999999999999</v>
      </c>
      <c r="FU29" s="42">
        <v>452.41950000000003</v>
      </c>
      <c r="FV29" s="42">
        <v>442.98149999999998</v>
      </c>
      <c r="FW29" s="42">
        <v>393.17349999999999</v>
      </c>
      <c r="FX29" s="42">
        <v>552.74400000000003</v>
      </c>
      <c r="FY29" s="42">
        <v>552.20799999999997</v>
      </c>
      <c r="FZ29" s="42">
        <v>565.53949999999998</v>
      </c>
      <c r="GA29" s="42">
        <v>599.6585</v>
      </c>
      <c r="GB29" s="42">
        <v>625.60850000000005</v>
      </c>
      <c r="GC29" s="42">
        <v>645.08349999999996</v>
      </c>
      <c r="GD29" s="42">
        <v>664.05550000000005</v>
      </c>
      <c r="GE29" s="42">
        <v>737.13149999999996</v>
      </c>
      <c r="GF29" s="42">
        <v>797.1345</v>
      </c>
      <c r="GG29" s="42">
        <v>828.36249999999995</v>
      </c>
      <c r="GH29" s="42">
        <v>844.69849999999997</v>
      </c>
      <c r="GI29" s="42">
        <v>857.45450000000005</v>
      </c>
      <c r="GJ29" s="42">
        <v>890.78650000000005</v>
      </c>
      <c r="GK29" s="42">
        <v>907.82550000000003</v>
      </c>
      <c r="GL29" s="42">
        <v>923.3655</v>
      </c>
      <c r="GM29" s="42">
        <v>936.39549999999997</v>
      </c>
      <c r="GN29" s="42">
        <v>960.15049999999997</v>
      </c>
      <c r="GO29" s="42">
        <v>979.77350000000001</v>
      </c>
      <c r="GP29" s="42">
        <v>998.45050000000003</v>
      </c>
      <c r="GQ29" s="42">
        <v>1009.2005</v>
      </c>
      <c r="GR29" s="42">
        <v>844.69749999999999</v>
      </c>
      <c r="GS29" s="42">
        <v>64.072500000000005</v>
      </c>
      <c r="GT29" s="42">
        <v>583.83500000000004</v>
      </c>
      <c r="GU29" s="42">
        <v>564.38499999999999</v>
      </c>
      <c r="GV29" s="42">
        <v>549.72500000000002</v>
      </c>
      <c r="GW29" s="42">
        <v>519.82500000000005</v>
      </c>
      <c r="GX29" s="42">
        <v>458.72500000000002</v>
      </c>
      <c r="GY29" s="42">
        <v>415.83</v>
      </c>
      <c r="GZ29" s="42">
        <v>389.32</v>
      </c>
      <c r="HA29" s="42">
        <v>375.58800000000002</v>
      </c>
      <c r="HB29" s="42">
        <v>333.36099999999999</v>
      </c>
      <c r="HC29" s="42">
        <v>342.12900000000002</v>
      </c>
      <c r="HD29" s="42">
        <v>292.59399999999999</v>
      </c>
      <c r="HE29" s="42">
        <v>225.494</v>
      </c>
      <c r="HF29" s="42">
        <v>209.79400000000001</v>
      </c>
      <c r="HG29" s="42">
        <v>179.89400000000001</v>
      </c>
      <c r="HH29" s="42">
        <v>162.494</v>
      </c>
      <c r="HI29" s="42">
        <v>141.99299999999999</v>
      </c>
      <c r="HJ29" s="42">
        <v>187.28399999999999</v>
      </c>
      <c r="HK29" s="42">
        <v>203.90899999999999</v>
      </c>
      <c r="HL29" s="42">
        <v>247.58500000000001</v>
      </c>
      <c r="HM29" s="42">
        <v>276.79000000000002</v>
      </c>
      <c r="HN29" s="42">
        <v>297.613</v>
      </c>
      <c r="HO29" s="42">
        <v>352.60300000000001</v>
      </c>
      <c r="HP29" s="42">
        <v>112.49299999999999</v>
      </c>
      <c r="HQ29" s="42">
        <v>67.093000000000004</v>
      </c>
      <c r="HR29" s="42">
        <v>45.872999999999998</v>
      </c>
      <c r="HS29" s="42">
        <v>591.72500000000002</v>
      </c>
      <c r="HT29" s="42">
        <v>489.887</v>
      </c>
      <c r="HU29" s="42">
        <v>389.596</v>
      </c>
      <c r="HV29" s="42">
        <v>502.55200000000002</v>
      </c>
      <c r="HW29" s="42">
        <v>526.56299999999999</v>
      </c>
      <c r="HX29" s="42">
        <v>550.06299999999999</v>
      </c>
      <c r="HY29" s="42">
        <v>564.60299999999995</v>
      </c>
      <c r="HZ29" s="42">
        <v>559.3895</v>
      </c>
      <c r="IA29" s="42">
        <v>541.86450000000002</v>
      </c>
      <c r="IB29" s="42">
        <v>535.0675</v>
      </c>
      <c r="IC29" s="42">
        <v>524.40549999999996</v>
      </c>
      <c r="ID29" s="42">
        <v>488.44049999999999</v>
      </c>
      <c r="IE29" s="42">
        <v>479.47050000000002</v>
      </c>
      <c r="IF29" s="42">
        <v>449.96550000000002</v>
      </c>
      <c r="IG29" s="42">
        <v>420.07150000000001</v>
      </c>
      <c r="IH29" s="42">
        <v>380.56549999999999</v>
      </c>
      <c r="II29" s="42">
        <v>326.96449999999999</v>
      </c>
      <c r="IJ29" s="42">
        <v>352.09350000000001</v>
      </c>
      <c r="IK29" s="42">
        <v>393.83850000000001</v>
      </c>
      <c r="IL29" s="42">
        <v>406.71350000000001</v>
      </c>
      <c r="IM29" s="42">
        <v>440.1465</v>
      </c>
      <c r="IN29" s="42">
        <v>460.10950000000003</v>
      </c>
      <c r="IO29" s="42">
        <v>512.38549999999998</v>
      </c>
      <c r="IP29" s="42">
        <v>584.55250000000001</v>
      </c>
      <c r="IQ29" s="42">
        <v>528.12300000000005</v>
      </c>
      <c r="IR29" s="42">
        <v>304.36450000000002</v>
      </c>
      <c r="IS29" s="42">
        <v>264.4325</v>
      </c>
      <c r="IT29" s="42">
        <v>248.13149999999999</v>
      </c>
      <c r="IU29" s="42">
        <v>233.11449999999999</v>
      </c>
      <c r="IV29" s="42">
        <v>197.75450000000001</v>
      </c>
      <c r="IW29" s="42">
        <v>126.6305</v>
      </c>
      <c r="IX29" s="42">
        <v>58.955500000000001</v>
      </c>
      <c r="IY29" s="42">
        <v>88.277500000000003</v>
      </c>
      <c r="IZ29" s="42">
        <v>99.004000000000005</v>
      </c>
      <c r="JA29" s="42">
        <v>85.763999999999996</v>
      </c>
      <c r="JB29" s="42">
        <v>78.218000000000004</v>
      </c>
      <c r="JC29" s="42">
        <v>62.103999999999999</v>
      </c>
      <c r="JD29" s="42">
        <v>52.103999999999999</v>
      </c>
      <c r="JE29" s="42">
        <v>37.463999999999999</v>
      </c>
      <c r="JF29" s="42">
        <v>32.069000000000003</v>
      </c>
      <c r="JG29" s="42">
        <v>817.41150000000005</v>
      </c>
      <c r="JH29" s="42">
        <v>553.74400000000003</v>
      </c>
      <c r="JI29" s="42">
        <v>552.20899999999995</v>
      </c>
      <c r="JJ29" s="42">
        <v>482.9375</v>
      </c>
      <c r="JK29" s="42">
        <v>513.73099999999999</v>
      </c>
      <c r="JL29" s="42">
        <v>862.67349999999999</v>
      </c>
      <c r="JM29" s="42">
        <v>572.50450000000001</v>
      </c>
      <c r="JN29" s="42">
        <v>591.67499999999995</v>
      </c>
      <c r="JO29" s="42">
        <v>520.83150000000001</v>
      </c>
      <c r="JP29" s="42">
        <v>505.83249999999998</v>
      </c>
      <c r="JQ29" s="42">
        <v>564.60400000000004</v>
      </c>
      <c r="JR29" s="42">
        <v>1009.2015</v>
      </c>
      <c r="JS29" s="42">
        <v>621.19150000000002</v>
      </c>
      <c r="JT29" s="42">
        <v>449.69150000000002</v>
      </c>
      <c r="JU29" s="42">
        <v>119.6725</v>
      </c>
      <c r="JV29" s="53">
        <v>510.92700000000002</v>
      </c>
    </row>
    <row r="30" spans="1:282" ht="15" customHeight="1" x14ac:dyDescent="0.45">
      <c r="A30" s="36" t="s">
        <v>242</v>
      </c>
      <c r="B30" s="41">
        <v>1085.2864999999999</v>
      </c>
      <c r="C30" s="42">
        <v>1061.9005</v>
      </c>
      <c r="D30" s="42">
        <v>205.2895</v>
      </c>
      <c r="E30" s="42">
        <v>129.62</v>
      </c>
      <c r="F30" s="42">
        <v>109.227</v>
      </c>
      <c r="G30" s="42">
        <v>102.0645</v>
      </c>
      <c r="H30" s="42">
        <v>83.853499999999997</v>
      </c>
      <c r="I30" s="42">
        <v>76.653499999999994</v>
      </c>
      <c r="J30" s="42">
        <v>72.253500000000003</v>
      </c>
      <c r="K30" s="42">
        <v>54.358499999999999</v>
      </c>
      <c r="L30" s="42">
        <v>12.8895</v>
      </c>
      <c r="M30" s="42">
        <v>29</v>
      </c>
      <c r="N30" s="42">
        <v>57.755000000000003</v>
      </c>
      <c r="O30" s="42">
        <v>60.215000000000003</v>
      </c>
      <c r="P30" s="42">
        <v>76.983999999999995</v>
      </c>
      <c r="Q30" s="42">
        <v>84.051000000000002</v>
      </c>
      <c r="R30" s="42">
        <v>85.995999999999995</v>
      </c>
      <c r="S30" s="42">
        <v>89.600999999999999</v>
      </c>
      <c r="T30" s="42">
        <v>101.40300000000001</v>
      </c>
      <c r="U30" s="42">
        <v>100.001</v>
      </c>
      <c r="V30" s="42">
        <v>105.681</v>
      </c>
      <c r="W30" s="42">
        <v>107.78100000000001</v>
      </c>
      <c r="X30" s="42">
        <v>126.3185</v>
      </c>
      <c r="Y30" s="42">
        <v>133.68450000000001</v>
      </c>
      <c r="Z30" s="42">
        <v>152.5145</v>
      </c>
      <c r="AA30" s="42">
        <v>152.5155</v>
      </c>
      <c r="AB30" s="42">
        <v>162.82849999999999</v>
      </c>
      <c r="AC30" s="42">
        <v>182.85849999999999</v>
      </c>
      <c r="AD30" s="42">
        <v>190.4905</v>
      </c>
      <c r="AE30" s="42">
        <v>224.4605</v>
      </c>
      <c r="AF30" s="42">
        <v>288.19049999999999</v>
      </c>
      <c r="AG30" s="42">
        <v>411.9735</v>
      </c>
      <c r="AH30" s="42">
        <v>426.77350000000001</v>
      </c>
      <c r="AI30" s="42">
        <v>242.3295</v>
      </c>
      <c r="AJ30" s="42">
        <v>262.5265</v>
      </c>
      <c r="AK30" s="42">
        <v>280.81950000000001</v>
      </c>
      <c r="AL30" s="42">
        <v>291.7765</v>
      </c>
      <c r="AM30" s="42">
        <v>306.17250000000001</v>
      </c>
      <c r="AN30" s="42">
        <v>334.51650000000001</v>
      </c>
      <c r="AO30" s="42">
        <v>355.8775</v>
      </c>
      <c r="AP30" s="42">
        <v>388.38049999999998</v>
      </c>
      <c r="AQ30" s="42">
        <v>412.79849999999999</v>
      </c>
      <c r="AR30" s="42">
        <v>428.14449999999999</v>
      </c>
      <c r="AS30" s="42">
        <v>433.8005</v>
      </c>
      <c r="AT30" s="42">
        <v>436.10050000000001</v>
      </c>
      <c r="AU30" s="42">
        <v>445.00049999999999</v>
      </c>
      <c r="AV30" s="42">
        <v>418.19850000000002</v>
      </c>
      <c r="AW30" s="42">
        <v>56.066499999999998</v>
      </c>
      <c r="AX30" s="42">
        <v>129.13050000000001</v>
      </c>
      <c r="AY30" s="42">
        <v>145.44749999999999</v>
      </c>
      <c r="AZ30" s="42">
        <v>149.44749999999999</v>
      </c>
      <c r="BA30" s="42">
        <v>165.2475</v>
      </c>
      <c r="BB30" s="42">
        <v>180.63650000000001</v>
      </c>
      <c r="BC30" s="42">
        <v>193.0575</v>
      </c>
      <c r="BD30" s="42">
        <v>208.4365</v>
      </c>
      <c r="BE30" s="42">
        <v>217.80549999999999</v>
      </c>
      <c r="BF30" s="42">
        <v>225.78149999999999</v>
      </c>
      <c r="BG30" s="42">
        <v>217.8065</v>
      </c>
      <c r="BH30" s="42">
        <v>241.54750000000001</v>
      </c>
      <c r="BI30" s="42">
        <v>243.51249999999999</v>
      </c>
      <c r="BJ30" s="42">
        <v>263.31150000000002</v>
      </c>
      <c r="BK30" s="42">
        <v>283.96449999999999</v>
      </c>
      <c r="BL30" s="42">
        <v>292.64949999999999</v>
      </c>
      <c r="BM30" s="42">
        <v>303.58049999999997</v>
      </c>
      <c r="BN30" s="42">
        <v>311.3655</v>
      </c>
      <c r="BO30" s="42">
        <v>325.29250000000002</v>
      </c>
      <c r="BP30" s="42">
        <v>360.60849999999999</v>
      </c>
      <c r="BQ30" s="42">
        <v>378.0505</v>
      </c>
      <c r="BR30" s="42">
        <v>388.68349999999998</v>
      </c>
      <c r="BS30" s="42">
        <v>396.3075</v>
      </c>
      <c r="BT30" s="42">
        <v>419.27850000000001</v>
      </c>
      <c r="BU30" s="42">
        <v>432.36250000000001</v>
      </c>
      <c r="BV30" s="42">
        <v>447.36250000000001</v>
      </c>
      <c r="BW30" s="42">
        <v>460.99950000000001</v>
      </c>
      <c r="BX30" s="42">
        <v>471.99950000000001</v>
      </c>
      <c r="BY30" s="42">
        <v>480.20350000000002</v>
      </c>
      <c r="BZ30" s="42">
        <v>190.33150000000001</v>
      </c>
      <c r="CA30" s="42">
        <v>502.29250000000002</v>
      </c>
      <c r="CB30" s="42">
        <v>518.14949999999999</v>
      </c>
      <c r="CC30" s="42">
        <v>531.07050000000004</v>
      </c>
      <c r="CD30" s="42">
        <v>536.27949999999998</v>
      </c>
      <c r="CE30" s="42">
        <v>539.80849999999998</v>
      </c>
      <c r="CF30" s="42">
        <v>548.22249999999997</v>
      </c>
      <c r="CG30" s="42">
        <v>555.3845</v>
      </c>
      <c r="CH30" s="42">
        <v>563.98749999999995</v>
      </c>
      <c r="CI30" s="42">
        <v>566.48149999999998</v>
      </c>
      <c r="CJ30" s="42">
        <v>580.88850000000002</v>
      </c>
      <c r="CK30" s="42">
        <v>598.16650000000004</v>
      </c>
      <c r="CL30" s="42">
        <v>610.64750000000004</v>
      </c>
      <c r="CM30" s="42">
        <v>507.06950000000001</v>
      </c>
      <c r="CN30" s="42">
        <v>518.49549999999999</v>
      </c>
      <c r="CO30" s="42">
        <v>510.46949999999998</v>
      </c>
      <c r="CP30" s="42">
        <v>525.12649999999996</v>
      </c>
      <c r="CQ30" s="42">
        <v>541.54349999999999</v>
      </c>
      <c r="CR30" s="42">
        <v>545.34550000000002</v>
      </c>
      <c r="CS30" s="42">
        <v>548.05349999999999</v>
      </c>
      <c r="CT30" s="42">
        <v>524.90449999999998</v>
      </c>
      <c r="CU30" s="42">
        <v>220.0265</v>
      </c>
      <c r="CV30" s="42">
        <v>224.98249999999999</v>
      </c>
      <c r="CW30" s="42">
        <v>166.64750000000001</v>
      </c>
      <c r="CX30" s="42">
        <v>157.4735</v>
      </c>
      <c r="CY30" s="42">
        <v>152.3535</v>
      </c>
      <c r="CZ30" s="42">
        <v>142.5745</v>
      </c>
      <c r="DA30" s="42">
        <v>341.64850000000001</v>
      </c>
      <c r="DB30" s="42">
        <v>220.71549999999999</v>
      </c>
      <c r="DC30" s="42">
        <v>295.80950000000001</v>
      </c>
      <c r="DD30" s="42">
        <v>224.98150000000001</v>
      </c>
      <c r="DE30" s="42">
        <v>277.53250000000003</v>
      </c>
      <c r="DF30" s="42">
        <v>263.46249999999998</v>
      </c>
      <c r="DG30" s="42">
        <v>248.63149999999999</v>
      </c>
      <c r="DH30" s="42">
        <v>243.7825</v>
      </c>
      <c r="DI30" s="42">
        <v>235.8605</v>
      </c>
      <c r="DJ30" s="42">
        <v>234.15549999999999</v>
      </c>
      <c r="DK30" s="42">
        <v>227.24549999999999</v>
      </c>
      <c r="DL30" s="42">
        <v>455.6275</v>
      </c>
      <c r="DM30" s="42">
        <v>489.18049999999999</v>
      </c>
      <c r="DN30" s="42">
        <v>497.62450000000001</v>
      </c>
      <c r="DO30" s="42">
        <v>531.82749999999999</v>
      </c>
      <c r="DP30" s="42">
        <v>541.01850000000002</v>
      </c>
      <c r="DQ30" s="42">
        <v>582.82449999999994</v>
      </c>
      <c r="DR30" s="42">
        <v>638.42449999999997</v>
      </c>
      <c r="DS30" s="42">
        <v>664.71400000000006</v>
      </c>
      <c r="DT30" s="42">
        <v>649.86199999999997</v>
      </c>
      <c r="DU30" s="42">
        <v>638.74599999999998</v>
      </c>
      <c r="DV30" s="42">
        <v>631.94949999999994</v>
      </c>
      <c r="DW30" s="42">
        <v>626.3365</v>
      </c>
      <c r="DX30" s="42">
        <v>529.8175</v>
      </c>
      <c r="DY30" s="42">
        <v>537.16449999999998</v>
      </c>
      <c r="DZ30" s="42">
        <v>211.68950000000001</v>
      </c>
      <c r="EA30" s="42">
        <v>430.77350000000001</v>
      </c>
      <c r="EB30" s="42">
        <v>427.9735</v>
      </c>
      <c r="EC30" s="42">
        <v>570.45349999999996</v>
      </c>
      <c r="ED30" s="42">
        <v>130.21850000000001</v>
      </c>
      <c r="EE30" s="42">
        <v>447.77350000000001</v>
      </c>
      <c r="EF30" s="42">
        <v>515.18050000000005</v>
      </c>
      <c r="EG30" s="42">
        <v>565.18650000000002</v>
      </c>
      <c r="EH30" s="42">
        <v>576.82950000000005</v>
      </c>
      <c r="EI30" s="42">
        <v>614.97850000000005</v>
      </c>
      <c r="EJ30" s="42">
        <v>626.28049999999996</v>
      </c>
      <c r="EK30" s="42">
        <v>629.38049999999998</v>
      </c>
      <c r="EL30" s="42">
        <v>628.93650000000002</v>
      </c>
      <c r="EM30" s="42">
        <v>642.63649999999996</v>
      </c>
      <c r="EN30" s="42">
        <v>655.78049999999996</v>
      </c>
      <c r="EO30" s="42">
        <v>687.76750000000004</v>
      </c>
      <c r="EP30" s="42">
        <v>720.68849999999998</v>
      </c>
      <c r="EQ30" s="42">
        <v>733.34649999999999</v>
      </c>
      <c r="ER30" s="42">
        <v>739.89649999999995</v>
      </c>
      <c r="ES30" s="42">
        <v>750.97749999999996</v>
      </c>
      <c r="ET30" s="42">
        <v>770.48950000000002</v>
      </c>
      <c r="EU30" s="42">
        <v>787.02549999999997</v>
      </c>
      <c r="EV30" s="42">
        <v>787.02650000000006</v>
      </c>
      <c r="EW30" s="42">
        <v>337.12150000000003</v>
      </c>
      <c r="EX30" s="42">
        <v>341.9975</v>
      </c>
      <c r="EY30" s="42">
        <v>389.27949999999998</v>
      </c>
      <c r="EZ30" s="42">
        <v>359.7715</v>
      </c>
      <c r="FA30" s="42">
        <v>1002.8484999999999</v>
      </c>
      <c r="FB30" s="42">
        <v>982.69550000000004</v>
      </c>
      <c r="FC30" s="42">
        <v>906.84249999999997</v>
      </c>
      <c r="FD30" s="42">
        <v>899.28949999999998</v>
      </c>
      <c r="FE30" s="42">
        <v>888.38649999999996</v>
      </c>
      <c r="FF30" s="42">
        <v>813.91849999999999</v>
      </c>
      <c r="FG30" s="42">
        <v>883.88649999999996</v>
      </c>
      <c r="FH30" s="42">
        <v>862.70050000000003</v>
      </c>
      <c r="FI30" s="42">
        <v>813.73249999999996</v>
      </c>
      <c r="FJ30" s="42">
        <v>771.62350000000004</v>
      </c>
      <c r="FK30" s="42">
        <v>746.45249999999999</v>
      </c>
      <c r="FL30" s="42">
        <v>819.37750000000005</v>
      </c>
      <c r="FM30" s="42">
        <v>781.20249999999999</v>
      </c>
      <c r="FN30" s="42">
        <v>765.31050000000005</v>
      </c>
      <c r="FO30" s="42">
        <v>699.1105</v>
      </c>
      <c r="FP30" s="42">
        <v>677.55550000000005</v>
      </c>
      <c r="FQ30" s="42">
        <v>673.63850000000002</v>
      </c>
      <c r="FR30" s="42">
        <v>666.30449999999996</v>
      </c>
      <c r="FS30" s="42">
        <v>654.09249999999997</v>
      </c>
      <c r="FT30" s="42">
        <v>636.1925</v>
      </c>
      <c r="FU30" s="42">
        <v>406.60849999999999</v>
      </c>
      <c r="FV30" s="42">
        <v>397.1705</v>
      </c>
      <c r="FW30" s="42">
        <v>365.53449999999998</v>
      </c>
      <c r="FX30" s="42">
        <v>423.19850000000002</v>
      </c>
      <c r="FY30" s="42">
        <v>984.64750000000004</v>
      </c>
      <c r="FZ30" s="42">
        <v>798.16150000000005</v>
      </c>
      <c r="GA30" s="42">
        <v>832.28049999999996</v>
      </c>
      <c r="GB30" s="42">
        <v>858.23050000000001</v>
      </c>
      <c r="GC30" s="42">
        <v>877.70550000000003</v>
      </c>
      <c r="GD30" s="42">
        <v>896.67750000000001</v>
      </c>
      <c r="GE30" s="42">
        <v>969.75350000000003</v>
      </c>
      <c r="GF30" s="42">
        <v>1029.7565</v>
      </c>
      <c r="GG30" s="42">
        <v>1060.9845</v>
      </c>
      <c r="GH30" s="42">
        <v>1077.3205</v>
      </c>
      <c r="GI30" s="42">
        <v>1090.0764999999999</v>
      </c>
      <c r="GJ30" s="42">
        <v>1123.4085</v>
      </c>
      <c r="GK30" s="42">
        <v>1140.4475</v>
      </c>
      <c r="GL30" s="42">
        <v>1155.9875</v>
      </c>
      <c r="GM30" s="42">
        <v>1169.0174999999999</v>
      </c>
      <c r="GN30" s="42">
        <v>1192.7725</v>
      </c>
      <c r="GO30" s="42">
        <v>1212.3955000000001</v>
      </c>
      <c r="GP30" s="42">
        <v>1231.0725</v>
      </c>
      <c r="GQ30" s="42">
        <v>1241.8225</v>
      </c>
      <c r="GR30" s="42">
        <v>1077.3195000000001</v>
      </c>
      <c r="GS30" s="42">
        <v>650.36149999999998</v>
      </c>
      <c r="GT30" s="42">
        <v>1016.2745</v>
      </c>
      <c r="GU30" s="42">
        <v>996.82449999999994</v>
      </c>
      <c r="GV30" s="42">
        <v>982.16449999999998</v>
      </c>
      <c r="GW30" s="42">
        <v>952.2645</v>
      </c>
      <c r="GX30" s="42">
        <v>891.16449999999998</v>
      </c>
      <c r="GY30" s="42">
        <v>848.26949999999999</v>
      </c>
      <c r="GZ30" s="42">
        <v>821.7595</v>
      </c>
      <c r="HA30" s="42">
        <v>808.02750000000003</v>
      </c>
      <c r="HB30" s="42">
        <v>765.80050000000006</v>
      </c>
      <c r="HC30" s="42">
        <v>690.09249999999997</v>
      </c>
      <c r="HD30" s="42">
        <v>640.5575</v>
      </c>
      <c r="HE30" s="42">
        <v>573.45749999999998</v>
      </c>
      <c r="HF30" s="42">
        <v>557.75750000000005</v>
      </c>
      <c r="HG30" s="42">
        <v>527.85749999999996</v>
      </c>
      <c r="HH30" s="42">
        <v>510.45749999999998</v>
      </c>
      <c r="HI30" s="42">
        <v>489.95650000000001</v>
      </c>
      <c r="HJ30" s="42">
        <v>444.66550000000001</v>
      </c>
      <c r="HK30" s="42">
        <v>428.04050000000001</v>
      </c>
      <c r="HL30" s="42">
        <v>384.36450000000002</v>
      </c>
      <c r="HM30" s="42">
        <v>355.15949999999998</v>
      </c>
      <c r="HN30" s="42">
        <v>334.3365</v>
      </c>
      <c r="HO30" s="42">
        <v>279.34649999999999</v>
      </c>
      <c r="HP30" s="42">
        <v>519.45650000000001</v>
      </c>
      <c r="HQ30" s="42">
        <v>564.85649999999998</v>
      </c>
      <c r="HR30" s="42">
        <v>586.07650000000001</v>
      </c>
      <c r="HS30" s="42">
        <v>612.97349999999994</v>
      </c>
      <c r="HT30" s="42">
        <v>511.13549999999998</v>
      </c>
      <c r="HU30" s="42">
        <v>426.31950000000001</v>
      </c>
      <c r="HV30" s="42">
        <v>934.99149999999997</v>
      </c>
      <c r="HW30" s="42">
        <v>959.00250000000005</v>
      </c>
      <c r="HX30" s="42">
        <v>982.50250000000005</v>
      </c>
      <c r="HY30" s="42">
        <v>997.04250000000002</v>
      </c>
      <c r="HZ30" s="42">
        <v>798.67650000000003</v>
      </c>
      <c r="IA30" s="42">
        <v>816.20150000000001</v>
      </c>
      <c r="IB30" s="42">
        <v>822.99850000000004</v>
      </c>
      <c r="IC30" s="42">
        <v>833.66049999999996</v>
      </c>
      <c r="ID30" s="42">
        <v>869.62549999999999</v>
      </c>
      <c r="IE30" s="42">
        <v>869.06550000000004</v>
      </c>
      <c r="IF30" s="42">
        <v>839.56050000000005</v>
      </c>
      <c r="IG30" s="42">
        <v>809.66650000000004</v>
      </c>
      <c r="IH30" s="42">
        <v>770.16049999999996</v>
      </c>
      <c r="II30" s="42">
        <v>716.55949999999996</v>
      </c>
      <c r="IJ30" s="42">
        <v>741.68849999999998</v>
      </c>
      <c r="IK30" s="42">
        <v>783.43349999999998</v>
      </c>
      <c r="IL30" s="42">
        <v>796.30849999999998</v>
      </c>
      <c r="IM30" s="42">
        <v>829.74149999999997</v>
      </c>
      <c r="IN30" s="42">
        <v>849.70450000000005</v>
      </c>
      <c r="IO30" s="42">
        <v>901.98050000000001</v>
      </c>
      <c r="IP30" s="42">
        <v>974.14750000000004</v>
      </c>
      <c r="IQ30" s="42">
        <v>960.5625</v>
      </c>
      <c r="IR30" s="42">
        <v>693.95950000000005</v>
      </c>
      <c r="IS30" s="42">
        <v>654.02750000000003</v>
      </c>
      <c r="IT30" s="42">
        <v>668.04150000000004</v>
      </c>
      <c r="IU30" s="42">
        <v>653.02449999999999</v>
      </c>
      <c r="IV30" s="42">
        <v>617.66449999999998</v>
      </c>
      <c r="IW30" s="42">
        <v>601.71950000000004</v>
      </c>
      <c r="IX30" s="42">
        <v>690.90499999999997</v>
      </c>
      <c r="IY30" s="42">
        <v>720.22699999999998</v>
      </c>
      <c r="IZ30" s="42">
        <v>719.72749999999996</v>
      </c>
      <c r="JA30" s="42">
        <v>706.48749999999995</v>
      </c>
      <c r="JB30" s="42">
        <v>698.94150000000002</v>
      </c>
      <c r="JC30" s="42">
        <v>682.82749999999999</v>
      </c>
      <c r="JD30" s="42">
        <v>672.82749999999999</v>
      </c>
      <c r="JE30" s="42">
        <v>658.1875</v>
      </c>
      <c r="JF30" s="42">
        <v>652.79250000000002</v>
      </c>
      <c r="JG30" s="42">
        <v>211.69450000000001</v>
      </c>
      <c r="JH30" s="42">
        <v>424.19850000000002</v>
      </c>
      <c r="JI30" s="42">
        <v>984.64850000000001</v>
      </c>
      <c r="JJ30" s="42">
        <v>575.75350000000003</v>
      </c>
      <c r="JK30" s="42">
        <v>134.41849999999999</v>
      </c>
      <c r="JL30" s="42">
        <v>1095.2954999999999</v>
      </c>
      <c r="JM30" s="42">
        <v>805.12649999999996</v>
      </c>
      <c r="JN30" s="42">
        <v>1024.1144999999999</v>
      </c>
      <c r="JO30" s="42">
        <v>613.64750000000004</v>
      </c>
      <c r="JP30" s="42">
        <v>460.0215</v>
      </c>
      <c r="JQ30" s="42">
        <v>997.04349999999999</v>
      </c>
      <c r="JR30" s="42">
        <v>1241.8235</v>
      </c>
      <c r="JS30" s="42">
        <v>342.36849999999998</v>
      </c>
      <c r="JT30" s="42">
        <v>542.50750000000005</v>
      </c>
      <c r="JU30" s="42">
        <v>594.76149999999996</v>
      </c>
      <c r="JV30" s="53">
        <v>943.36649999999997</v>
      </c>
    </row>
    <row r="31" spans="1:282" ht="15" customHeight="1" x14ac:dyDescent="0.45">
      <c r="A31" s="36" t="s">
        <v>247</v>
      </c>
      <c r="B31" s="41">
        <v>992.04399999999998</v>
      </c>
      <c r="C31" s="42">
        <v>968.65800000000002</v>
      </c>
      <c r="D31" s="42">
        <v>438.94099999999997</v>
      </c>
      <c r="E31" s="42">
        <v>363.2715</v>
      </c>
      <c r="F31" s="42">
        <v>342.87849999999997</v>
      </c>
      <c r="G31" s="42">
        <v>335.71600000000001</v>
      </c>
      <c r="H31" s="42">
        <v>317.505</v>
      </c>
      <c r="I31" s="42">
        <v>310.30500000000001</v>
      </c>
      <c r="J31" s="42">
        <v>305.90499999999997</v>
      </c>
      <c r="K31" s="42">
        <v>288.01</v>
      </c>
      <c r="L31" s="42">
        <v>329.47899999999998</v>
      </c>
      <c r="M31" s="42">
        <v>371.36849999999998</v>
      </c>
      <c r="N31" s="42">
        <v>400.12349999999998</v>
      </c>
      <c r="O31" s="42">
        <v>402.58350000000002</v>
      </c>
      <c r="P31" s="42">
        <v>419.35250000000002</v>
      </c>
      <c r="Q31" s="42">
        <v>426.41950000000003</v>
      </c>
      <c r="R31" s="42">
        <v>428.36450000000002</v>
      </c>
      <c r="S31" s="42">
        <v>431.96949999999998</v>
      </c>
      <c r="T31" s="42">
        <v>443.7715</v>
      </c>
      <c r="U31" s="42">
        <v>442.36950000000002</v>
      </c>
      <c r="V31" s="42">
        <v>448.04950000000002</v>
      </c>
      <c r="W31" s="42">
        <v>450.14949999999999</v>
      </c>
      <c r="X31" s="42">
        <v>468.68700000000001</v>
      </c>
      <c r="Y31" s="42">
        <v>476.053</v>
      </c>
      <c r="Z31" s="42">
        <v>494.88299999999998</v>
      </c>
      <c r="AA31" s="42">
        <v>494.88400000000001</v>
      </c>
      <c r="AB31" s="42">
        <v>505.197</v>
      </c>
      <c r="AC31" s="42">
        <v>525.22699999999998</v>
      </c>
      <c r="AD31" s="42">
        <v>532.85900000000004</v>
      </c>
      <c r="AE31" s="42">
        <v>566.82899999999995</v>
      </c>
      <c r="AF31" s="42">
        <v>630.55899999999997</v>
      </c>
      <c r="AG31" s="42">
        <v>754.34199999999998</v>
      </c>
      <c r="AH31" s="42">
        <v>769.14200000000005</v>
      </c>
      <c r="AI31" s="42">
        <v>584.69799999999998</v>
      </c>
      <c r="AJ31" s="42">
        <v>604.89499999999998</v>
      </c>
      <c r="AK31" s="42">
        <v>623.18799999999999</v>
      </c>
      <c r="AL31" s="42">
        <v>634.14499999999998</v>
      </c>
      <c r="AM31" s="42">
        <v>648.54100000000005</v>
      </c>
      <c r="AN31" s="42">
        <v>676.88499999999999</v>
      </c>
      <c r="AO31" s="42">
        <v>698.24599999999998</v>
      </c>
      <c r="AP31" s="42">
        <v>730.74900000000002</v>
      </c>
      <c r="AQ31" s="42">
        <v>755.16700000000003</v>
      </c>
      <c r="AR31" s="42">
        <v>770.51300000000003</v>
      </c>
      <c r="AS31" s="42">
        <v>776.16899999999998</v>
      </c>
      <c r="AT31" s="42">
        <v>778.46900000000005</v>
      </c>
      <c r="AU31" s="42">
        <v>787.36900000000003</v>
      </c>
      <c r="AV31" s="42">
        <v>760.56700000000001</v>
      </c>
      <c r="AW31" s="42">
        <v>286.30200000000002</v>
      </c>
      <c r="AX31" s="42">
        <v>213.238</v>
      </c>
      <c r="AY31" s="42">
        <v>196.92099999999999</v>
      </c>
      <c r="AZ31" s="42">
        <v>192.92099999999999</v>
      </c>
      <c r="BA31" s="42">
        <v>177.12100000000001</v>
      </c>
      <c r="BB31" s="42">
        <v>161.732</v>
      </c>
      <c r="BC31" s="42">
        <v>149.31100000000001</v>
      </c>
      <c r="BD31" s="42">
        <v>133.93199999999999</v>
      </c>
      <c r="BE31" s="42">
        <v>124.563</v>
      </c>
      <c r="BF31" s="42">
        <v>132.53899999999999</v>
      </c>
      <c r="BG31" s="42">
        <v>124.56399999999999</v>
      </c>
      <c r="BH31" s="42">
        <v>148.30500000000001</v>
      </c>
      <c r="BI31" s="42">
        <v>150.27000000000001</v>
      </c>
      <c r="BJ31" s="42">
        <v>170.06899999999999</v>
      </c>
      <c r="BK31" s="42">
        <v>190.72200000000001</v>
      </c>
      <c r="BL31" s="42">
        <v>199.40700000000001</v>
      </c>
      <c r="BM31" s="42">
        <v>210.33799999999999</v>
      </c>
      <c r="BN31" s="42">
        <v>218.12299999999999</v>
      </c>
      <c r="BO31" s="42">
        <v>232.05</v>
      </c>
      <c r="BP31" s="42">
        <v>267.36599999999999</v>
      </c>
      <c r="BQ31" s="42">
        <v>284.80799999999999</v>
      </c>
      <c r="BR31" s="42">
        <v>295.44099999999997</v>
      </c>
      <c r="BS31" s="42">
        <v>303.065</v>
      </c>
      <c r="BT31" s="42">
        <v>326.036</v>
      </c>
      <c r="BU31" s="42">
        <v>339.12</v>
      </c>
      <c r="BV31" s="42">
        <v>354.12</v>
      </c>
      <c r="BW31" s="42">
        <v>367.75700000000001</v>
      </c>
      <c r="BX31" s="42">
        <v>378.75700000000001</v>
      </c>
      <c r="BY31" s="42">
        <v>386.96100000000001</v>
      </c>
      <c r="BZ31" s="42">
        <v>423.983</v>
      </c>
      <c r="CA31" s="42">
        <v>409.05</v>
      </c>
      <c r="CB31" s="42">
        <v>424.90699999999998</v>
      </c>
      <c r="CC31" s="42">
        <v>437.82799999999997</v>
      </c>
      <c r="CD31" s="42">
        <v>443.03699999999998</v>
      </c>
      <c r="CE31" s="42">
        <v>446.56599999999997</v>
      </c>
      <c r="CF31" s="42">
        <v>454.98</v>
      </c>
      <c r="CG31" s="42">
        <v>462.142</v>
      </c>
      <c r="CH31" s="42">
        <v>470.745</v>
      </c>
      <c r="CI31" s="42">
        <v>473.23899999999998</v>
      </c>
      <c r="CJ31" s="42">
        <v>487.64600000000002</v>
      </c>
      <c r="CK31" s="42">
        <v>504.92399999999998</v>
      </c>
      <c r="CL31" s="42">
        <v>517.40499999999997</v>
      </c>
      <c r="CM31" s="42">
        <v>413.827</v>
      </c>
      <c r="CN31" s="42">
        <v>425.25299999999999</v>
      </c>
      <c r="CO31" s="42">
        <v>417.22699999999998</v>
      </c>
      <c r="CP31" s="42">
        <v>431.88400000000001</v>
      </c>
      <c r="CQ31" s="42">
        <v>448.30099999999999</v>
      </c>
      <c r="CR31" s="42">
        <v>452.10300000000001</v>
      </c>
      <c r="CS31" s="42">
        <v>454.81099999999998</v>
      </c>
      <c r="CT31" s="42">
        <v>431.66199999999998</v>
      </c>
      <c r="CU31" s="42">
        <v>453.678</v>
      </c>
      <c r="CV31" s="42">
        <v>458.63400000000001</v>
      </c>
      <c r="CW31" s="42">
        <v>400.29899999999998</v>
      </c>
      <c r="CX31" s="42">
        <v>391.125</v>
      </c>
      <c r="CY31" s="42">
        <v>386.005</v>
      </c>
      <c r="CZ31" s="42">
        <v>376.226</v>
      </c>
      <c r="DA31" s="42">
        <v>0.72</v>
      </c>
      <c r="DB31" s="42">
        <v>121.65300000000001</v>
      </c>
      <c r="DC31" s="42">
        <v>46.558999999999997</v>
      </c>
      <c r="DD31" s="42">
        <v>458.63299999999998</v>
      </c>
      <c r="DE31" s="42">
        <v>64.835999999999999</v>
      </c>
      <c r="DF31" s="42">
        <v>78.906000000000006</v>
      </c>
      <c r="DG31" s="42">
        <v>93.736999999999995</v>
      </c>
      <c r="DH31" s="42">
        <v>98.585999999999999</v>
      </c>
      <c r="DI31" s="42">
        <v>106.508</v>
      </c>
      <c r="DJ31" s="42">
        <v>108.21299999999999</v>
      </c>
      <c r="DK31" s="42">
        <v>115.123</v>
      </c>
      <c r="DL31" s="42">
        <v>362.38499999999999</v>
      </c>
      <c r="DM31" s="42">
        <v>395.93799999999999</v>
      </c>
      <c r="DN31" s="42">
        <v>404.38200000000001</v>
      </c>
      <c r="DO31" s="42">
        <v>438.58499999999998</v>
      </c>
      <c r="DP31" s="42">
        <v>447.77600000000001</v>
      </c>
      <c r="DQ31" s="42">
        <v>489.58199999999999</v>
      </c>
      <c r="DR31" s="42">
        <v>545.18200000000002</v>
      </c>
      <c r="DS31" s="42">
        <v>588.42700000000002</v>
      </c>
      <c r="DT31" s="42">
        <v>603.279</v>
      </c>
      <c r="DU31" s="42">
        <v>614.39499999999998</v>
      </c>
      <c r="DV31" s="42">
        <v>621.19150000000002</v>
      </c>
      <c r="DW31" s="42">
        <v>626.80449999999996</v>
      </c>
      <c r="DX31" s="42">
        <v>436.57499999999999</v>
      </c>
      <c r="DY31" s="42">
        <v>443.92200000000003</v>
      </c>
      <c r="DZ31" s="42">
        <v>445.34100000000001</v>
      </c>
      <c r="EA31" s="42">
        <v>773.14200000000005</v>
      </c>
      <c r="EB31" s="42">
        <v>770.34199999999998</v>
      </c>
      <c r="EC31" s="42">
        <v>477.21100000000001</v>
      </c>
      <c r="ED31" s="42">
        <v>472.58699999999999</v>
      </c>
      <c r="EE31" s="42">
        <v>790.14200000000005</v>
      </c>
      <c r="EF31" s="42">
        <v>421.93799999999999</v>
      </c>
      <c r="EG31" s="42">
        <v>471.94400000000002</v>
      </c>
      <c r="EH31" s="42">
        <v>483.58699999999999</v>
      </c>
      <c r="EI31" s="42">
        <v>521.73599999999999</v>
      </c>
      <c r="EJ31" s="42">
        <v>533.03800000000001</v>
      </c>
      <c r="EK31" s="42">
        <v>536.13800000000003</v>
      </c>
      <c r="EL31" s="42">
        <v>535.69399999999996</v>
      </c>
      <c r="EM31" s="42">
        <v>549.39400000000001</v>
      </c>
      <c r="EN31" s="42">
        <v>562.53800000000001</v>
      </c>
      <c r="EO31" s="42">
        <v>594.52499999999998</v>
      </c>
      <c r="EP31" s="42">
        <v>627.44600000000003</v>
      </c>
      <c r="EQ31" s="42">
        <v>640.10400000000004</v>
      </c>
      <c r="ER31" s="42">
        <v>646.654</v>
      </c>
      <c r="ES31" s="42">
        <v>657.73500000000001</v>
      </c>
      <c r="ET31" s="42">
        <v>677.24699999999996</v>
      </c>
      <c r="EU31" s="42">
        <v>693.78300000000002</v>
      </c>
      <c r="EV31" s="42">
        <v>693.78399999999999</v>
      </c>
      <c r="EW31" s="42">
        <v>243.87899999999999</v>
      </c>
      <c r="EX31" s="42">
        <v>248.755</v>
      </c>
      <c r="EY31" s="42">
        <v>296.03699999999998</v>
      </c>
      <c r="EZ31" s="42">
        <v>266.529</v>
      </c>
      <c r="FA31" s="42">
        <v>1191.6005</v>
      </c>
      <c r="FB31" s="42">
        <v>1171.4475</v>
      </c>
      <c r="FC31" s="42">
        <v>1095.5944999999999</v>
      </c>
      <c r="FD31" s="42">
        <v>1088.0415</v>
      </c>
      <c r="FE31" s="42">
        <v>1077.1385</v>
      </c>
      <c r="FF31" s="42">
        <v>1002.6704999999999</v>
      </c>
      <c r="FG31" s="42">
        <v>1072.6385</v>
      </c>
      <c r="FH31" s="42">
        <v>1051.4525000000001</v>
      </c>
      <c r="FI31" s="42">
        <v>1002.4845</v>
      </c>
      <c r="FJ31" s="42">
        <v>960.37549999999999</v>
      </c>
      <c r="FK31" s="42">
        <v>935.20450000000005</v>
      </c>
      <c r="FL31" s="42">
        <v>819.84550000000002</v>
      </c>
      <c r="FM31" s="42">
        <v>781.67049999999995</v>
      </c>
      <c r="FN31" s="42">
        <v>765.77850000000001</v>
      </c>
      <c r="FO31" s="42">
        <v>699.57849999999996</v>
      </c>
      <c r="FP31" s="42">
        <v>678.02350000000001</v>
      </c>
      <c r="FQ31" s="42">
        <v>674.10649999999998</v>
      </c>
      <c r="FR31" s="42">
        <v>666.77250000000004</v>
      </c>
      <c r="FS31" s="42">
        <v>654.56050000000005</v>
      </c>
      <c r="FT31" s="42">
        <v>636.66049999999996</v>
      </c>
      <c r="FU31" s="42">
        <v>313.36599999999999</v>
      </c>
      <c r="FV31" s="42">
        <v>303.928</v>
      </c>
      <c r="FW31" s="42">
        <v>272.29199999999997</v>
      </c>
      <c r="FX31" s="42">
        <v>765.56700000000001</v>
      </c>
      <c r="FY31" s="42">
        <v>1173.3995</v>
      </c>
      <c r="FZ31" s="42">
        <v>704.91899999999998</v>
      </c>
      <c r="GA31" s="42">
        <v>739.03800000000001</v>
      </c>
      <c r="GB31" s="42">
        <v>764.98800000000006</v>
      </c>
      <c r="GC31" s="42">
        <v>784.46299999999997</v>
      </c>
      <c r="GD31" s="42">
        <v>803.43499999999995</v>
      </c>
      <c r="GE31" s="42">
        <v>876.51099999999997</v>
      </c>
      <c r="GF31" s="42">
        <v>936.51400000000001</v>
      </c>
      <c r="GG31" s="42">
        <v>967.74199999999996</v>
      </c>
      <c r="GH31" s="42">
        <v>984.07799999999997</v>
      </c>
      <c r="GI31" s="42">
        <v>996.83399999999995</v>
      </c>
      <c r="GJ31" s="42">
        <v>1030.1659999999999</v>
      </c>
      <c r="GK31" s="42">
        <v>1047.2049999999999</v>
      </c>
      <c r="GL31" s="42">
        <v>1062.7449999999999</v>
      </c>
      <c r="GM31" s="42">
        <v>1075.7750000000001</v>
      </c>
      <c r="GN31" s="42">
        <v>1099.53</v>
      </c>
      <c r="GO31" s="42">
        <v>1119.153</v>
      </c>
      <c r="GP31" s="42">
        <v>1137.83</v>
      </c>
      <c r="GQ31" s="42">
        <v>1148.58</v>
      </c>
      <c r="GR31" s="42">
        <v>984.077</v>
      </c>
      <c r="GS31" s="42">
        <v>557.11900000000003</v>
      </c>
      <c r="GT31" s="42">
        <v>1205.0264999999999</v>
      </c>
      <c r="GU31" s="42">
        <v>1185.5764999999999</v>
      </c>
      <c r="GV31" s="42">
        <v>1170.9165</v>
      </c>
      <c r="GW31" s="42">
        <v>1141.0165</v>
      </c>
      <c r="GX31" s="42">
        <v>1079.9165</v>
      </c>
      <c r="GY31" s="42">
        <v>1037.0215000000001</v>
      </c>
      <c r="GZ31" s="42">
        <v>1010.5115</v>
      </c>
      <c r="HA31" s="42">
        <v>996.77949999999998</v>
      </c>
      <c r="HB31" s="42">
        <v>954.55250000000001</v>
      </c>
      <c r="HC31" s="42">
        <v>883.40300000000002</v>
      </c>
      <c r="HD31" s="42">
        <v>833.86800000000005</v>
      </c>
      <c r="HE31" s="42">
        <v>766.76800000000003</v>
      </c>
      <c r="HF31" s="42">
        <v>751.06799999999998</v>
      </c>
      <c r="HG31" s="42">
        <v>721.16800000000001</v>
      </c>
      <c r="HH31" s="42">
        <v>703.76800000000003</v>
      </c>
      <c r="HI31" s="42">
        <v>683.26700000000005</v>
      </c>
      <c r="HJ31" s="42">
        <v>728.55799999999999</v>
      </c>
      <c r="HK31" s="42">
        <v>745.18299999999999</v>
      </c>
      <c r="HL31" s="42">
        <v>726.73299999999995</v>
      </c>
      <c r="HM31" s="42">
        <v>697.52800000000002</v>
      </c>
      <c r="HN31" s="42">
        <v>676.70500000000004</v>
      </c>
      <c r="HO31" s="42">
        <v>621.71500000000003</v>
      </c>
      <c r="HP31" s="42">
        <v>653.76700000000005</v>
      </c>
      <c r="HQ31" s="42">
        <v>608.36699999999996</v>
      </c>
      <c r="HR31" s="42">
        <v>629.58699999999999</v>
      </c>
      <c r="HS31" s="42">
        <v>955.34199999999998</v>
      </c>
      <c r="HT31" s="42">
        <v>853.50400000000002</v>
      </c>
      <c r="HU31" s="42">
        <v>768.68799999999999</v>
      </c>
      <c r="HV31" s="42">
        <v>1123.7435</v>
      </c>
      <c r="HW31" s="42">
        <v>989.279</v>
      </c>
      <c r="HX31" s="42">
        <v>1012.779</v>
      </c>
      <c r="HY31" s="42">
        <v>1027.319</v>
      </c>
      <c r="HZ31" s="42">
        <v>705.43399999999997</v>
      </c>
      <c r="IA31" s="42">
        <v>722.95899999999995</v>
      </c>
      <c r="IB31" s="42">
        <v>729.75599999999997</v>
      </c>
      <c r="IC31" s="42">
        <v>740.41800000000001</v>
      </c>
      <c r="ID31" s="42">
        <v>776.38300000000004</v>
      </c>
      <c r="IE31" s="42">
        <v>775.82299999999998</v>
      </c>
      <c r="IF31" s="42">
        <v>746.31799999999998</v>
      </c>
      <c r="IG31" s="42">
        <v>716.42399999999998</v>
      </c>
      <c r="IH31" s="42">
        <v>676.91800000000001</v>
      </c>
      <c r="II31" s="42">
        <v>623.31700000000001</v>
      </c>
      <c r="IJ31" s="42">
        <v>648.44600000000003</v>
      </c>
      <c r="IK31" s="42">
        <v>690.19100000000003</v>
      </c>
      <c r="IL31" s="42">
        <v>703.06600000000003</v>
      </c>
      <c r="IM31" s="42">
        <v>736.49900000000002</v>
      </c>
      <c r="IN31" s="42">
        <v>756.46199999999999</v>
      </c>
      <c r="IO31" s="42">
        <v>808.73800000000006</v>
      </c>
      <c r="IP31" s="42">
        <v>880.90499999999997</v>
      </c>
      <c r="IQ31" s="42">
        <v>939.69899999999996</v>
      </c>
      <c r="IR31" s="42">
        <v>600.71699999999998</v>
      </c>
      <c r="IS31" s="42">
        <v>560.78499999999997</v>
      </c>
      <c r="IT31" s="42">
        <v>574.79899999999998</v>
      </c>
      <c r="IU31" s="42">
        <v>559.78200000000004</v>
      </c>
      <c r="IV31" s="42">
        <v>524.42200000000003</v>
      </c>
      <c r="IW31" s="42">
        <v>508.47699999999998</v>
      </c>
      <c r="IX31" s="42">
        <v>614.61800000000005</v>
      </c>
      <c r="IY31" s="42">
        <v>643.94000000000005</v>
      </c>
      <c r="IZ31" s="42">
        <v>655.971</v>
      </c>
      <c r="JA31" s="42">
        <v>669.21100000000001</v>
      </c>
      <c r="JB31" s="42">
        <v>676.75699999999995</v>
      </c>
      <c r="JC31" s="42">
        <v>683.29549999999995</v>
      </c>
      <c r="JD31" s="42">
        <v>673.29549999999995</v>
      </c>
      <c r="JE31" s="42">
        <v>658.65549999999996</v>
      </c>
      <c r="JF31" s="42">
        <v>653.26049999999998</v>
      </c>
      <c r="JG31" s="42">
        <v>445.346</v>
      </c>
      <c r="JH31" s="42">
        <v>766.56700000000001</v>
      </c>
      <c r="JI31" s="42">
        <v>1173.4005</v>
      </c>
      <c r="JJ31" s="42">
        <v>482.51100000000002</v>
      </c>
      <c r="JK31" s="42">
        <v>476.78699999999998</v>
      </c>
      <c r="JL31" s="42">
        <v>1002.053</v>
      </c>
      <c r="JM31" s="42">
        <v>711.88400000000001</v>
      </c>
      <c r="JN31" s="42">
        <v>1212.8665000000001</v>
      </c>
      <c r="JO31" s="42">
        <v>520.40499999999997</v>
      </c>
      <c r="JP31" s="42">
        <v>366.779</v>
      </c>
      <c r="JQ31" s="42">
        <v>1027.32</v>
      </c>
      <c r="JR31" s="42">
        <v>1148.5809999999999</v>
      </c>
      <c r="JS31" s="42">
        <v>0</v>
      </c>
      <c r="JT31" s="42">
        <v>449.26499999999999</v>
      </c>
      <c r="JU31" s="42">
        <v>501.51900000000001</v>
      </c>
      <c r="JV31" s="53">
        <v>1132.1185</v>
      </c>
    </row>
    <row r="32" spans="1:282" ht="15" customHeight="1" x14ac:dyDescent="0.45">
      <c r="A32" s="36" t="s">
        <v>248</v>
      </c>
      <c r="B32" s="41">
        <v>684.08399999999995</v>
      </c>
      <c r="C32" s="42">
        <v>660.69799999999998</v>
      </c>
      <c r="D32" s="42">
        <v>639.08000000000004</v>
      </c>
      <c r="E32" s="42">
        <v>563.41049999999996</v>
      </c>
      <c r="F32" s="42">
        <v>543.01750000000004</v>
      </c>
      <c r="G32" s="42">
        <v>535.85500000000002</v>
      </c>
      <c r="H32" s="42">
        <v>517.64400000000001</v>
      </c>
      <c r="I32" s="42">
        <v>510.44400000000002</v>
      </c>
      <c r="J32" s="42">
        <v>506.04399999999998</v>
      </c>
      <c r="K32" s="42">
        <v>488.149</v>
      </c>
      <c r="L32" s="42">
        <v>529.61800000000005</v>
      </c>
      <c r="M32" s="42">
        <v>571.50750000000005</v>
      </c>
      <c r="N32" s="42">
        <v>600.26250000000005</v>
      </c>
      <c r="O32" s="42">
        <v>602.72249999999997</v>
      </c>
      <c r="P32" s="42">
        <v>619.49149999999997</v>
      </c>
      <c r="Q32" s="42">
        <v>626.55849999999998</v>
      </c>
      <c r="R32" s="42">
        <v>628.50350000000003</v>
      </c>
      <c r="S32" s="42">
        <v>632.10850000000005</v>
      </c>
      <c r="T32" s="42">
        <v>643.91049999999996</v>
      </c>
      <c r="U32" s="42">
        <v>642.50850000000003</v>
      </c>
      <c r="V32" s="42">
        <v>648.18849999999998</v>
      </c>
      <c r="W32" s="42">
        <v>650.2885</v>
      </c>
      <c r="X32" s="42">
        <v>668.82600000000002</v>
      </c>
      <c r="Y32" s="42">
        <v>676.19200000000001</v>
      </c>
      <c r="Z32" s="42">
        <v>695.02200000000005</v>
      </c>
      <c r="AA32" s="42">
        <v>695.02300000000002</v>
      </c>
      <c r="AB32" s="42">
        <v>705.33600000000001</v>
      </c>
      <c r="AC32" s="42">
        <v>725.36599999999999</v>
      </c>
      <c r="AD32" s="42">
        <v>732.99800000000005</v>
      </c>
      <c r="AE32" s="42">
        <v>766.96799999999996</v>
      </c>
      <c r="AF32" s="42">
        <v>830.69799999999998</v>
      </c>
      <c r="AG32" s="42">
        <v>954.48099999999999</v>
      </c>
      <c r="AH32" s="42">
        <v>969.28099999999995</v>
      </c>
      <c r="AI32" s="42">
        <v>784.83699999999999</v>
      </c>
      <c r="AJ32" s="42">
        <v>805.03399999999999</v>
      </c>
      <c r="AK32" s="42">
        <v>823.327</v>
      </c>
      <c r="AL32" s="42">
        <v>834.28399999999999</v>
      </c>
      <c r="AM32" s="42">
        <v>848.68</v>
      </c>
      <c r="AN32" s="42">
        <v>877.024</v>
      </c>
      <c r="AO32" s="42">
        <v>898.38499999999999</v>
      </c>
      <c r="AP32" s="42">
        <v>930.88800000000003</v>
      </c>
      <c r="AQ32" s="42">
        <v>955.30600000000004</v>
      </c>
      <c r="AR32" s="42">
        <v>970.65200000000004</v>
      </c>
      <c r="AS32" s="42">
        <v>965.68949999999995</v>
      </c>
      <c r="AT32" s="42">
        <v>967.98950000000002</v>
      </c>
      <c r="AU32" s="42">
        <v>954.48950000000002</v>
      </c>
      <c r="AV32" s="42">
        <v>960.70600000000002</v>
      </c>
      <c r="AW32" s="42">
        <v>486.44099999999997</v>
      </c>
      <c r="AX32" s="42">
        <v>413.37700000000001</v>
      </c>
      <c r="AY32" s="42">
        <v>397.06</v>
      </c>
      <c r="AZ32" s="42">
        <v>393.06</v>
      </c>
      <c r="BA32" s="42">
        <v>377.26</v>
      </c>
      <c r="BB32" s="42">
        <v>361.87099999999998</v>
      </c>
      <c r="BC32" s="42">
        <v>349.45</v>
      </c>
      <c r="BD32" s="42">
        <v>334.07100000000003</v>
      </c>
      <c r="BE32" s="42">
        <v>324.702</v>
      </c>
      <c r="BF32" s="42">
        <v>316.726</v>
      </c>
      <c r="BG32" s="42">
        <v>324.70100000000002</v>
      </c>
      <c r="BH32" s="42">
        <v>300.95999999999998</v>
      </c>
      <c r="BI32" s="42">
        <v>298.995</v>
      </c>
      <c r="BJ32" s="42">
        <v>279.19600000000003</v>
      </c>
      <c r="BK32" s="42">
        <v>258.54300000000001</v>
      </c>
      <c r="BL32" s="42">
        <v>249.858</v>
      </c>
      <c r="BM32" s="42">
        <v>238.92699999999999</v>
      </c>
      <c r="BN32" s="42">
        <v>231.142</v>
      </c>
      <c r="BO32" s="42">
        <v>217.215</v>
      </c>
      <c r="BP32" s="42">
        <v>181.899</v>
      </c>
      <c r="BQ32" s="42">
        <v>164.45699999999999</v>
      </c>
      <c r="BR32" s="42">
        <v>153.82400000000001</v>
      </c>
      <c r="BS32" s="42">
        <v>146.19999999999999</v>
      </c>
      <c r="BT32" s="42">
        <v>123.229</v>
      </c>
      <c r="BU32" s="42">
        <v>136.31299999999999</v>
      </c>
      <c r="BV32" s="42">
        <v>126.626</v>
      </c>
      <c r="BW32" s="42">
        <v>112.989</v>
      </c>
      <c r="BX32" s="42">
        <v>101.989</v>
      </c>
      <c r="BY32" s="42">
        <v>93.784999999999997</v>
      </c>
      <c r="BZ32" s="42">
        <v>624.12199999999996</v>
      </c>
      <c r="CA32" s="42">
        <v>71.695999999999998</v>
      </c>
      <c r="CB32" s="42">
        <v>77.998999999999995</v>
      </c>
      <c r="CC32" s="42">
        <v>90.92</v>
      </c>
      <c r="CD32" s="42">
        <v>96.129000000000005</v>
      </c>
      <c r="CE32" s="42">
        <v>99.658000000000001</v>
      </c>
      <c r="CF32" s="42">
        <v>108.072</v>
      </c>
      <c r="CG32" s="42">
        <v>115.23399999999999</v>
      </c>
      <c r="CH32" s="42">
        <v>123.837</v>
      </c>
      <c r="CI32" s="42">
        <v>126.331</v>
      </c>
      <c r="CJ32" s="42">
        <v>140.738</v>
      </c>
      <c r="CK32" s="42">
        <v>158.01599999999999</v>
      </c>
      <c r="CL32" s="42">
        <v>170.49700000000001</v>
      </c>
      <c r="CM32" s="42">
        <v>66.918999999999997</v>
      </c>
      <c r="CN32" s="42">
        <v>40.064</v>
      </c>
      <c r="CO32" s="42">
        <v>32.037999999999997</v>
      </c>
      <c r="CP32" s="42">
        <v>46.695</v>
      </c>
      <c r="CQ32" s="42">
        <v>63.112000000000002</v>
      </c>
      <c r="CR32" s="42">
        <v>66.914000000000001</v>
      </c>
      <c r="CS32" s="42">
        <v>69.622</v>
      </c>
      <c r="CT32" s="42">
        <v>46.472999999999999</v>
      </c>
      <c r="CU32" s="42">
        <v>653.81700000000001</v>
      </c>
      <c r="CV32" s="42">
        <v>658.77300000000002</v>
      </c>
      <c r="CW32" s="42">
        <v>600.43799999999999</v>
      </c>
      <c r="CX32" s="42">
        <v>591.26400000000001</v>
      </c>
      <c r="CY32" s="42">
        <v>586.14400000000001</v>
      </c>
      <c r="CZ32" s="42">
        <v>576.36500000000001</v>
      </c>
      <c r="DA32" s="42">
        <v>448.54500000000002</v>
      </c>
      <c r="DB32" s="42">
        <v>327.61200000000002</v>
      </c>
      <c r="DC32" s="42">
        <v>402.70600000000002</v>
      </c>
      <c r="DD32" s="42">
        <v>658.77200000000005</v>
      </c>
      <c r="DE32" s="42">
        <v>384.42899999999997</v>
      </c>
      <c r="DF32" s="42">
        <v>370.35899999999998</v>
      </c>
      <c r="DG32" s="42">
        <v>355.52800000000002</v>
      </c>
      <c r="DH32" s="42">
        <v>350.67899999999997</v>
      </c>
      <c r="DI32" s="42">
        <v>342.75700000000001</v>
      </c>
      <c r="DJ32" s="42">
        <v>341.05200000000002</v>
      </c>
      <c r="DK32" s="42">
        <v>334.142</v>
      </c>
      <c r="DL32" s="42">
        <v>159.58000000000001</v>
      </c>
      <c r="DM32" s="42">
        <v>193.13300000000001</v>
      </c>
      <c r="DN32" s="42">
        <v>201.577</v>
      </c>
      <c r="DO32" s="42">
        <v>235.78</v>
      </c>
      <c r="DP32" s="42">
        <v>244.971</v>
      </c>
      <c r="DQ32" s="42">
        <v>286.77699999999999</v>
      </c>
      <c r="DR32" s="42">
        <v>342.37700000000001</v>
      </c>
      <c r="DS32" s="42">
        <v>416.92700000000002</v>
      </c>
      <c r="DT32" s="42">
        <v>431.779</v>
      </c>
      <c r="DU32" s="42">
        <v>442.89499999999998</v>
      </c>
      <c r="DV32" s="42">
        <v>449.69150000000002</v>
      </c>
      <c r="DW32" s="42">
        <v>455.30450000000002</v>
      </c>
      <c r="DX32" s="42">
        <v>12.69</v>
      </c>
      <c r="DY32" s="42">
        <v>5.343</v>
      </c>
      <c r="DZ32" s="42">
        <v>645.48</v>
      </c>
      <c r="EA32" s="42">
        <v>973.28099999999995</v>
      </c>
      <c r="EB32" s="42">
        <v>970.48099999999999</v>
      </c>
      <c r="EC32" s="42">
        <v>92.022000000000006</v>
      </c>
      <c r="ED32" s="42">
        <v>672.726</v>
      </c>
      <c r="EE32" s="42">
        <v>990.28099999999995</v>
      </c>
      <c r="EF32" s="42">
        <v>219.13300000000001</v>
      </c>
      <c r="EG32" s="42">
        <v>269.13900000000001</v>
      </c>
      <c r="EH32" s="42">
        <v>280.72899999999998</v>
      </c>
      <c r="EI32" s="42">
        <v>242.58</v>
      </c>
      <c r="EJ32" s="42">
        <v>231.27799999999999</v>
      </c>
      <c r="EK32" s="42">
        <v>228.178</v>
      </c>
      <c r="EL32" s="42">
        <v>150.505</v>
      </c>
      <c r="EM32" s="42">
        <v>241.434</v>
      </c>
      <c r="EN32" s="42">
        <v>254.578</v>
      </c>
      <c r="EO32" s="42">
        <v>286.565</v>
      </c>
      <c r="EP32" s="42">
        <v>319.48599999999999</v>
      </c>
      <c r="EQ32" s="42">
        <v>332.14400000000001</v>
      </c>
      <c r="ER32" s="42">
        <v>338.69400000000002</v>
      </c>
      <c r="ES32" s="42">
        <v>349.77499999999998</v>
      </c>
      <c r="ET32" s="42">
        <v>369.28699999999998</v>
      </c>
      <c r="EU32" s="42">
        <v>385.82299999999998</v>
      </c>
      <c r="EV32" s="42">
        <v>385.82400000000001</v>
      </c>
      <c r="EW32" s="42">
        <v>211.006</v>
      </c>
      <c r="EX32" s="42">
        <v>215.88200000000001</v>
      </c>
      <c r="EY32" s="42">
        <v>263.16399999999999</v>
      </c>
      <c r="EZ32" s="42">
        <v>233.65600000000001</v>
      </c>
      <c r="FA32" s="42">
        <v>1020.1005</v>
      </c>
      <c r="FB32" s="42">
        <v>999.94749999999999</v>
      </c>
      <c r="FC32" s="42">
        <v>924.09450000000004</v>
      </c>
      <c r="FD32" s="42">
        <v>916.54150000000004</v>
      </c>
      <c r="FE32" s="42">
        <v>905.63850000000002</v>
      </c>
      <c r="FF32" s="42">
        <v>831.17049999999995</v>
      </c>
      <c r="FG32" s="42">
        <v>901.13850000000002</v>
      </c>
      <c r="FH32" s="42">
        <v>879.95249999999999</v>
      </c>
      <c r="FI32" s="42">
        <v>830.98450000000003</v>
      </c>
      <c r="FJ32" s="42">
        <v>788.87549999999999</v>
      </c>
      <c r="FK32" s="42">
        <v>763.70450000000005</v>
      </c>
      <c r="FL32" s="42">
        <v>648.34550000000002</v>
      </c>
      <c r="FM32" s="42">
        <v>610.17049999999995</v>
      </c>
      <c r="FN32" s="42">
        <v>594.27850000000001</v>
      </c>
      <c r="FO32" s="42">
        <v>528.07849999999996</v>
      </c>
      <c r="FP32" s="42">
        <v>506.52350000000001</v>
      </c>
      <c r="FQ32" s="42">
        <v>502.60649999999998</v>
      </c>
      <c r="FR32" s="42">
        <v>495.27249999999998</v>
      </c>
      <c r="FS32" s="42">
        <v>483.06049999999999</v>
      </c>
      <c r="FT32" s="42">
        <v>465.16050000000001</v>
      </c>
      <c r="FU32" s="42">
        <v>280.49299999999999</v>
      </c>
      <c r="FV32" s="42">
        <v>271.05500000000001</v>
      </c>
      <c r="FW32" s="42">
        <v>221.24700000000001</v>
      </c>
      <c r="FX32" s="42">
        <v>965.70600000000002</v>
      </c>
      <c r="FY32" s="42">
        <v>1001.8995</v>
      </c>
      <c r="FZ32" s="42">
        <v>396.959</v>
      </c>
      <c r="GA32" s="42">
        <v>431.07799999999997</v>
      </c>
      <c r="GB32" s="42">
        <v>457.02800000000002</v>
      </c>
      <c r="GC32" s="42">
        <v>476.50299999999999</v>
      </c>
      <c r="GD32" s="42">
        <v>495.47500000000002</v>
      </c>
      <c r="GE32" s="42">
        <v>568.55100000000004</v>
      </c>
      <c r="GF32" s="42">
        <v>628.55399999999997</v>
      </c>
      <c r="GG32" s="42">
        <v>659.78200000000004</v>
      </c>
      <c r="GH32" s="42">
        <v>676.11800000000005</v>
      </c>
      <c r="GI32" s="42">
        <v>688.87400000000002</v>
      </c>
      <c r="GJ32" s="42">
        <v>722.20600000000002</v>
      </c>
      <c r="GK32" s="42">
        <v>739.245</v>
      </c>
      <c r="GL32" s="42">
        <v>754.78499999999997</v>
      </c>
      <c r="GM32" s="42">
        <v>767.81500000000005</v>
      </c>
      <c r="GN32" s="42">
        <v>791.57</v>
      </c>
      <c r="GO32" s="42">
        <v>811.19299999999998</v>
      </c>
      <c r="GP32" s="42">
        <v>829.87</v>
      </c>
      <c r="GQ32" s="42">
        <v>840.62</v>
      </c>
      <c r="GR32" s="42">
        <v>676.11699999999996</v>
      </c>
      <c r="GS32" s="42">
        <v>448.23500000000001</v>
      </c>
      <c r="GT32" s="42">
        <v>1033.5264999999999</v>
      </c>
      <c r="GU32" s="42">
        <v>1014.0765</v>
      </c>
      <c r="GV32" s="42">
        <v>999.41650000000004</v>
      </c>
      <c r="GW32" s="42">
        <v>969.51649999999995</v>
      </c>
      <c r="GX32" s="42">
        <v>908.41650000000004</v>
      </c>
      <c r="GY32" s="42">
        <v>865.52149999999995</v>
      </c>
      <c r="GZ32" s="42">
        <v>839.01149999999996</v>
      </c>
      <c r="HA32" s="42">
        <v>825.27949999999998</v>
      </c>
      <c r="HB32" s="42">
        <v>783.05250000000001</v>
      </c>
      <c r="HC32" s="42">
        <v>791.82050000000004</v>
      </c>
      <c r="HD32" s="42">
        <v>742.28549999999996</v>
      </c>
      <c r="HE32" s="42">
        <v>675.18550000000005</v>
      </c>
      <c r="HF32" s="42">
        <v>659.4855</v>
      </c>
      <c r="HG32" s="42">
        <v>629.58550000000002</v>
      </c>
      <c r="HH32" s="42">
        <v>612.18550000000005</v>
      </c>
      <c r="HI32" s="42">
        <v>591.68449999999996</v>
      </c>
      <c r="HJ32" s="42">
        <v>636.97550000000001</v>
      </c>
      <c r="HK32" s="42">
        <v>653.60050000000001</v>
      </c>
      <c r="HL32" s="42">
        <v>697.27650000000006</v>
      </c>
      <c r="HM32" s="42">
        <v>726.48149999999998</v>
      </c>
      <c r="HN32" s="42">
        <v>747.30449999999996</v>
      </c>
      <c r="HO32" s="42">
        <v>802.29449999999997</v>
      </c>
      <c r="HP32" s="42">
        <v>562.18449999999996</v>
      </c>
      <c r="HQ32" s="42">
        <v>516.78449999999998</v>
      </c>
      <c r="HR32" s="42">
        <v>495.56450000000001</v>
      </c>
      <c r="HS32" s="42">
        <v>1041.4165</v>
      </c>
      <c r="HT32" s="42">
        <v>939.57849999999996</v>
      </c>
      <c r="HU32" s="42">
        <v>839.28750000000002</v>
      </c>
      <c r="HV32" s="42">
        <v>952.24350000000004</v>
      </c>
      <c r="HW32" s="42">
        <v>786.47400000000005</v>
      </c>
      <c r="HX32" s="42">
        <v>809.97400000000005</v>
      </c>
      <c r="HY32" s="42">
        <v>824.51400000000001</v>
      </c>
      <c r="HZ32" s="42">
        <v>397.47399999999999</v>
      </c>
      <c r="IA32" s="42">
        <v>414.99900000000002</v>
      </c>
      <c r="IB32" s="42">
        <v>421.79599999999999</v>
      </c>
      <c r="IC32" s="42">
        <v>432.45800000000003</v>
      </c>
      <c r="ID32" s="42">
        <v>468.423</v>
      </c>
      <c r="IE32" s="42">
        <v>477.39299999999997</v>
      </c>
      <c r="IF32" s="42">
        <v>506.89800000000002</v>
      </c>
      <c r="IG32" s="42">
        <v>513.61900000000003</v>
      </c>
      <c r="IH32" s="42">
        <v>474.113</v>
      </c>
      <c r="II32" s="42">
        <v>420.512</v>
      </c>
      <c r="IJ32" s="42">
        <v>445.64100000000002</v>
      </c>
      <c r="IK32" s="42">
        <v>487.38600000000002</v>
      </c>
      <c r="IL32" s="42">
        <v>500.26100000000002</v>
      </c>
      <c r="IM32" s="42">
        <v>533.69399999999996</v>
      </c>
      <c r="IN32" s="42">
        <v>553.65700000000004</v>
      </c>
      <c r="IO32" s="42">
        <v>605.93299999999999</v>
      </c>
      <c r="IP32" s="42">
        <v>678.1</v>
      </c>
      <c r="IQ32" s="42">
        <v>736.89400000000001</v>
      </c>
      <c r="IR32" s="42">
        <v>397.91199999999998</v>
      </c>
      <c r="IS32" s="42">
        <v>357.98</v>
      </c>
      <c r="IT32" s="42">
        <v>371.99400000000003</v>
      </c>
      <c r="IU32" s="42">
        <v>356.97699999999998</v>
      </c>
      <c r="IV32" s="42">
        <v>321.61700000000002</v>
      </c>
      <c r="IW32" s="42">
        <v>457.43200000000002</v>
      </c>
      <c r="IX32" s="42">
        <v>443.11799999999999</v>
      </c>
      <c r="IY32" s="42">
        <v>472.44</v>
      </c>
      <c r="IZ32" s="42">
        <v>484.471</v>
      </c>
      <c r="JA32" s="42">
        <v>497.71100000000001</v>
      </c>
      <c r="JB32" s="42">
        <v>505.25700000000001</v>
      </c>
      <c r="JC32" s="42">
        <v>511.7955</v>
      </c>
      <c r="JD32" s="42">
        <v>501.7955</v>
      </c>
      <c r="JE32" s="42">
        <v>487.15550000000002</v>
      </c>
      <c r="JF32" s="42">
        <v>481.76049999999998</v>
      </c>
      <c r="JG32" s="42">
        <v>645.48500000000001</v>
      </c>
      <c r="JH32" s="42">
        <v>966.70600000000002</v>
      </c>
      <c r="JI32" s="42">
        <v>1001.9005</v>
      </c>
      <c r="JJ32" s="42">
        <v>97.322000000000003</v>
      </c>
      <c r="JK32" s="42">
        <v>676.92600000000004</v>
      </c>
      <c r="JL32" s="42">
        <v>694.09299999999996</v>
      </c>
      <c r="JM32" s="42">
        <v>403.92399999999998</v>
      </c>
      <c r="JN32" s="42">
        <v>1041.3665000000001</v>
      </c>
      <c r="JO32" s="42">
        <v>173.49700000000001</v>
      </c>
      <c r="JP32" s="42">
        <v>333.90600000000001</v>
      </c>
      <c r="JQ32" s="42">
        <v>824.51499999999999</v>
      </c>
      <c r="JR32" s="42">
        <v>840.62099999999998</v>
      </c>
      <c r="JS32" s="42">
        <v>449.26499999999999</v>
      </c>
      <c r="JT32" s="42">
        <v>0</v>
      </c>
      <c r="JU32" s="42">
        <v>450.47399999999999</v>
      </c>
      <c r="JV32" s="53">
        <v>960.61850000000004</v>
      </c>
    </row>
    <row r="33" spans="1:282" ht="15" customHeight="1" thickBot="1" x14ac:dyDescent="0.5">
      <c r="A33" s="22" t="s">
        <v>249</v>
      </c>
      <c r="B33" s="50">
        <v>906.80799999999999</v>
      </c>
      <c r="C33" s="50">
        <v>883.42200000000003</v>
      </c>
      <c r="D33" s="50">
        <v>691.33399999999995</v>
      </c>
      <c r="E33" s="50">
        <v>615.66449999999998</v>
      </c>
      <c r="F33" s="50">
        <v>595.27149999999995</v>
      </c>
      <c r="G33" s="50">
        <v>588.10900000000004</v>
      </c>
      <c r="H33" s="50">
        <v>569.89800000000002</v>
      </c>
      <c r="I33" s="50">
        <v>562.69799999999998</v>
      </c>
      <c r="J33" s="50">
        <v>558.298</v>
      </c>
      <c r="K33" s="50">
        <v>540.40300000000002</v>
      </c>
      <c r="L33" s="50">
        <v>581.87199999999996</v>
      </c>
      <c r="M33" s="50">
        <v>623.76149999999996</v>
      </c>
      <c r="N33" s="50">
        <v>613.94949999999994</v>
      </c>
      <c r="O33" s="50">
        <v>611.48950000000002</v>
      </c>
      <c r="P33" s="50">
        <v>594.72050000000002</v>
      </c>
      <c r="Q33" s="50">
        <v>587.65350000000001</v>
      </c>
      <c r="R33" s="50">
        <v>585.70849999999996</v>
      </c>
      <c r="S33" s="50">
        <v>582.10350000000005</v>
      </c>
      <c r="T33" s="50">
        <v>570.30150000000003</v>
      </c>
      <c r="U33" s="50">
        <v>571.70349999999996</v>
      </c>
      <c r="V33" s="50">
        <v>566.02350000000001</v>
      </c>
      <c r="W33" s="50">
        <v>563.92349999999999</v>
      </c>
      <c r="X33" s="50">
        <v>545.38599999999997</v>
      </c>
      <c r="Y33" s="50">
        <v>538.02</v>
      </c>
      <c r="Z33" s="50">
        <v>519.19000000000005</v>
      </c>
      <c r="AA33" s="50">
        <v>519.18899999999996</v>
      </c>
      <c r="AB33" s="50">
        <v>508.87599999999998</v>
      </c>
      <c r="AC33" s="50">
        <v>488.846</v>
      </c>
      <c r="AD33" s="50">
        <v>481.214</v>
      </c>
      <c r="AE33" s="50">
        <v>447.24400000000003</v>
      </c>
      <c r="AF33" s="50">
        <v>510.97399999999999</v>
      </c>
      <c r="AG33" s="50">
        <v>634.75699999999995</v>
      </c>
      <c r="AH33" s="50">
        <v>649.55700000000002</v>
      </c>
      <c r="AI33" s="50">
        <v>465.11099999999999</v>
      </c>
      <c r="AJ33" s="50">
        <v>485.30799999999999</v>
      </c>
      <c r="AK33" s="50">
        <v>503.601</v>
      </c>
      <c r="AL33" s="50">
        <v>514.55799999999999</v>
      </c>
      <c r="AM33" s="50">
        <v>528.95399999999995</v>
      </c>
      <c r="AN33" s="50">
        <v>557.298</v>
      </c>
      <c r="AO33" s="50">
        <v>578.65899999999999</v>
      </c>
      <c r="AP33" s="50">
        <v>606.51700000000005</v>
      </c>
      <c r="AQ33" s="50">
        <v>582.09900000000005</v>
      </c>
      <c r="AR33" s="50">
        <v>566.75300000000004</v>
      </c>
      <c r="AS33" s="50">
        <v>555.75300000000004</v>
      </c>
      <c r="AT33" s="50">
        <v>558.053</v>
      </c>
      <c r="AU33" s="50">
        <v>544.553</v>
      </c>
      <c r="AV33" s="50">
        <v>587.49900000000002</v>
      </c>
      <c r="AW33" s="50">
        <v>538.69500000000005</v>
      </c>
      <c r="AX33" s="50">
        <v>465.63099999999997</v>
      </c>
      <c r="AY33" s="50">
        <v>449.31400000000002</v>
      </c>
      <c r="AZ33" s="50">
        <v>445.31400000000002</v>
      </c>
      <c r="BA33" s="50">
        <v>429.51400000000001</v>
      </c>
      <c r="BB33" s="50">
        <v>414.125</v>
      </c>
      <c r="BC33" s="50">
        <v>401.70400000000001</v>
      </c>
      <c r="BD33" s="50">
        <v>386.32499999999999</v>
      </c>
      <c r="BE33" s="50">
        <v>376.95600000000002</v>
      </c>
      <c r="BF33" s="50">
        <v>368.98</v>
      </c>
      <c r="BG33" s="50">
        <v>376.95499999999998</v>
      </c>
      <c r="BH33" s="50">
        <v>353.214</v>
      </c>
      <c r="BI33" s="50">
        <v>351.24900000000002</v>
      </c>
      <c r="BJ33" s="50">
        <v>331.45</v>
      </c>
      <c r="BK33" s="50">
        <v>310.79700000000003</v>
      </c>
      <c r="BL33" s="50">
        <v>302.11200000000002</v>
      </c>
      <c r="BM33" s="50">
        <v>291.18099999999998</v>
      </c>
      <c r="BN33" s="50">
        <v>283.39600000000002</v>
      </c>
      <c r="BO33" s="50">
        <v>269.46899999999999</v>
      </c>
      <c r="BP33" s="50">
        <v>268.57499999999999</v>
      </c>
      <c r="BQ33" s="50">
        <v>286.017</v>
      </c>
      <c r="BR33" s="50">
        <v>296.64999999999998</v>
      </c>
      <c r="BS33" s="50">
        <v>304.274</v>
      </c>
      <c r="BT33" s="50">
        <v>327.245</v>
      </c>
      <c r="BU33" s="50">
        <v>340.32900000000001</v>
      </c>
      <c r="BV33" s="50">
        <v>355.32900000000001</v>
      </c>
      <c r="BW33" s="50">
        <v>368.96600000000001</v>
      </c>
      <c r="BX33" s="50">
        <v>379.96600000000001</v>
      </c>
      <c r="BY33" s="50">
        <v>388.17</v>
      </c>
      <c r="BZ33" s="50">
        <v>676.37599999999998</v>
      </c>
      <c r="CA33" s="50">
        <v>410.25900000000001</v>
      </c>
      <c r="CB33" s="50">
        <v>426.11599999999999</v>
      </c>
      <c r="CC33" s="50">
        <v>439.03699999999998</v>
      </c>
      <c r="CD33" s="50">
        <v>444.24599999999998</v>
      </c>
      <c r="CE33" s="50">
        <v>447.77499999999998</v>
      </c>
      <c r="CF33" s="50">
        <v>456.18900000000002</v>
      </c>
      <c r="CG33" s="50">
        <v>463.351</v>
      </c>
      <c r="CH33" s="50">
        <v>471.95400000000001</v>
      </c>
      <c r="CI33" s="50">
        <v>474.44799999999998</v>
      </c>
      <c r="CJ33" s="50">
        <v>488.85500000000002</v>
      </c>
      <c r="CK33" s="50">
        <v>506.13299999999998</v>
      </c>
      <c r="CL33" s="50">
        <v>518.61400000000003</v>
      </c>
      <c r="CM33" s="50">
        <v>415.036</v>
      </c>
      <c r="CN33" s="50">
        <v>426.46199999999999</v>
      </c>
      <c r="CO33" s="50">
        <v>418.43599999999998</v>
      </c>
      <c r="CP33" s="50">
        <v>433.09300000000002</v>
      </c>
      <c r="CQ33" s="50">
        <v>449.51</v>
      </c>
      <c r="CR33" s="50">
        <v>453.31200000000001</v>
      </c>
      <c r="CS33" s="50">
        <v>456.02</v>
      </c>
      <c r="CT33" s="50">
        <v>432.87099999999998</v>
      </c>
      <c r="CU33" s="50">
        <v>706.07100000000003</v>
      </c>
      <c r="CV33" s="50">
        <v>711.02700000000004</v>
      </c>
      <c r="CW33" s="50">
        <v>652.69200000000001</v>
      </c>
      <c r="CX33" s="50">
        <v>643.51800000000003</v>
      </c>
      <c r="CY33" s="50">
        <v>638.39800000000002</v>
      </c>
      <c r="CZ33" s="50">
        <v>628.61900000000003</v>
      </c>
      <c r="DA33" s="50">
        <v>500.79899999999998</v>
      </c>
      <c r="DB33" s="50">
        <v>379.86599999999999</v>
      </c>
      <c r="DC33" s="50">
        <v>454.96</v>
      </c>
      <c r="DD33" s="50">
        <v>711.02599999999995</v>
      </c>
      <c r="DE33" s="50">
        <v>436.68299999999999</v>
      </c>
      <c r="DF33" s="50">
        <v>422.613</v>
      </c>
      <c r="DG33" s="50">
        <v>407.78199999999998</v>
      </c>
      <c r="DH33" s="50">
        <v>402.93299999999999</v>
      </c>
      <c r="DI33" s="50">
        <v>395.01100000000002</v>
      </c>
      <c r="DJ33" s="50">
        <v>393.30599999999998</v>
      </c>
      <c r="DK33" s="50">
        <v>386.39600000000002</v>
      </c>
      <c r="DL33" s="50">
        <v>344.255</v>
      </c>
      <c r="DM33" s="50">
        <v>310.702</v>
      </c>
      <c r="DN33" s="50">
        <v>302.25799999999998</v>
      </c>
      <c r="DO33" s="50">
        <v>268.05500000000001</v>
      </c>
      <c r="DP33" s="50">
        <v>258.86399999999998</v>
      </c>
      <c r="DQ33" s="50">
        <v>217.05799999999999</v>
      </c>
      <c r="DR33" s="50">
        <v>161.458</v>
      </c>
      <c r="DS33" s="50">
        <v>86.908000000000001</v>
      </c>
      <c r="DT33" s="50">
        <v>101.76</v>
      </c>
      <c r="DU33" s="50">
        <v>112.876</v>
      </c>
      <c r="DV33" s="50">
        <v>119.6725</v>
      </c>
      <c r="DW33" s="50">
        <v>125.2855</v>
      </c>
      <c r="DX33" s="50">
        <v>437.78399999999999</v>
      </c>
      <c r="DY33" s="50">
        <v>445.13099999999997</v>
      </c>
      <c r="DZ33" s="50">
        <v>697.73400000000004</v>
      </c>
      <c r="EA33" s="50">
        <v>653.55700000000002</v>
      </c>
      <c r="EB33" s="50">
        <v>650.75699999999995</v>
      </c>
      <c r="EC33" s="50">
        <v>478.42</v>
      </c>
      <c r="ED33" s="50">
        <v>549.28599999999994</v>
      </c>
      <c r="EE33" s="50">
        <v>670.55700000000002</v>
      </c>
      <c r="EF33" s="50">
        <v>336.702</v>
      </c>
      <c r="EG33" s="50">
        <v>386.70800000000003</v>
      </c>
      <c r="EH33" s="50">
        <v>398.351</v>
      </c>
      <c r="EI33" s="50">
        <v>436.5</v>
      </c>
      <c r="EJ33" s="50">
        <v>447.80200000000002</v>
      </c>
      <c r="EK33" s="50">
        <v>450.90199999999999</v>
      </c>
      <c r="EL33" s="50">
        <v>528.57500000000005</v>
      </c>
      <c r="EM33" s="50">
        <v>464.15800000000002</v>
      </c>
      <c r="EN33" s="50">
        <v>477.30200000000002</v>
      </c>
      <c r="EO33" s="50">
        <v>509.28899999999999</v>
      </c>
      <c r="EP33" s="50">
        <v>542.21</v>
      </c>
      <c r="EQ33" s="50">
        <v>554.86800000000005</v>
      </c>
      <c r="ER33" s="50">
        <v>561.41800000000001</v>
      </c>
      <c r="ES33" s="50">
        <v>572.49900000000002</v>
      </c>
      <c r="ET33" s="50">
        <v>592.01099999999997</v>
      </c>
      <c r="EU33" s="50">
        <v>608.54700000000003</v>
      </c>
      <c r="EV33" s="50">
        <v>608.548</v>
      </c>
      <c r="EW33" s="50">
        <v>263.26</v>
      </c>
      <c r="EX33" s="50">
        <v>268.13600000000002</v>
      </c>
      <c r="EY33" s="50">
        <v>315.41800000000001</v>
      </c>
      <c r="EZ33" s="50">
        <v>285.91000000000003</v>
      </c>
      <c r="FA33" s="50">
        <v>690.08150000000001</v>
      </c>
      <c r="FB33" s="50">
        <v>669.92849999999999</v>
      </c>
      <c r="FC33" s="50">
        <v>594.07550000000003</v>
      </c>
      <c r="FD33" s="50">
        <v>586.52250000000004</v>
      </c>
      <c r="FE33" s="50">
        <v>575.61950000000002</v>
      </c>
      <c r="FF33" s="50">
        <v>501.1515</v>
      </c>
      <c r="FG33" s="50">
        <v>571.11950000000002</v>
      </c>
      <c r="FH33" s="50">
        <v>549.93349999999998</v>
      </c>
      <c r="FI33" s="50">
        <v>500.96550000000002</v>
      </c>
      <c r="FJ33" s="50">
        <v>458.85649999999998</v>
      </c>
      <c r="FK33" s="50">
        <v>433.68549999999999</v>
      </c>
      <c r="FL33" s="50">
        <v>318.32650000000001</v>
      </c>
      <c r="FM33" s="50">
        <v>280.1515</v>
      </c>
      <c r="FN33" s="50">
        <v>264.2595</v>
      </c>
      <c r="FO33" s="50">
        <v>198.05950000000001</v>
      </c>
      <c r="FP33" s="50">
        <v>176.50450000000001</v>
      </c>
      <c r="FQ33" s="50">
        <v>172.58750000000001</v>
      </c>
      <c r="FR33" s="50">
        <v>165.2535</v>
      </c>
      <c r="FS33" s="50">
        <v>153.04150000000001</v>
      </c>
      <c r="FT33" s="50">
        <v>135.14150000000001</v>
      </c>
      <c r="FU33" s="50">
        <v>332.74700000000001</v>
      </c>
      <c r="FV33" s="50">
        <v>323.30900000000003</v>
      </c>
      <c r="FW33" s="50">
        <v>273.50099999999998</v>
      </c>
      <c r="FX33" s="50">
        <v>592.49900000000002</v>
      </c>
      <c r="FY33" s="50">
        <v>671.88049999999998</v>
      </c>
      <c r="FZ33" s="50">
        <v>619.68299999999999</v>
      </c>
      <c r="GA33" s="50">
        <v>653.80200000000002</v>
      </c>
      <c r="GB33" s="50">
        <v>679.75199999999995</v>
      </c>
      <c r="GC33" s="50">
        <v>699.22699999999998</v>
      </c>
      <c r="GD33" s="50">
        <v>718.19899999999996</v>
      </c>
      <c r="GE33" s="50">
        <v>791.27499999999998</v>
      </c>
      <c r="GF33" s="50">
        <v>851.27800000000002</v>
      </c>
      <c r="GG33" s="50">
        <v>882.50599999999997</v>
      </c>
      <c r="GH33" s="50">
        <v>898.84199999999998</v>
      </c>
      <c r="GI33" s="50">
        <v>911.59799999999996</v>
      </c>
      <c r="GJ33" s="50">
        <v>944.93</v>
      </c>
      <c r="GK33" s="50">
        <v>961.96900000000005</v>
      </c>
      <c r="GL33" s="50">
        <v>977.50900000000001</v>
      </c>
      <c r="GM33" s="50">
        <v>990.53899999999999</v>
      </c>
      <c r="GN33" s="50">
        <v>1014.294</v>
      </c>
      <c r="GO33" s="50">
        <v>1033.9169999999999</v>
      </c>
      <c r="GP33" s="50">
        <v>1052.5940000000001</v>
      </c>
      <c r="GQ33" s="50">
        <v>1063.3440000000001</v>
      </c>
      <c r="GR33" s="50">
        <v>898.84100000000001</v>
      </c>
      <c r="GS33" s="50">
        <v>55.6</v>
      </c>
      <c r="GT33" s="50">
        <v>703.50750000000005</v>
      </c>
      <c r="GU33" s="50">
        <v>684.0575</v>
      </c>
      <c r="GV33" s="50">
        <v>669.39750000000004</v>
      </c>
      <c r="GW33" s="50">
        <v>639.49749999999995</v>
      </c>
      <c r="GX33" s="50">
        <v>578.39750000000004</v>
      </c>
      <c r="GY33" s="50">
        <v>535.50250000000005</v>
      </c>
      <c r="GZ33" s="50">
        <v>508.99250000000001</v>
      </c>
      <c r="HA33" s="50">
        <v>495.26049999999998</v>
      </c>
      <c r="HB33" s="50">
        <v>453.0335</v>
      </c>
      <c r="HC33" s="50">
        <v>381.88400000000001</v>
      </c>
      <c r="HD33" s="50">
        <v>332.34899999999999</v>
      </c>
      <c r="HE33" s="50">
        <v>265.24900000000002</v>
      </c>
      <c r="HF33" s="50">
        <v>249.54900000000001</v>
      </c>
      <c r="HG33" s="50">
        <v>219.649</v>
      </c>
      <c r="HH33" s="50">
        <v>202.249</v>
      </c>
      <c r="HI33" s="50">
        <v>181.74799999999999</v>
      </c>
      <c r="HJ33" s="50">
        <v>227.03899999999999</v>
      </c>
      <c r="HK33" s="50">
        <v>243.66399999999999</v>
      </c>
      <c r="HL33" s="50">
        <v>287.33999999999997</v>
      </c>
      <c r="HM33" s="50">
        <v>316.54500000000002</v>
      </c>
      <c r="HN33" s="50">
        <v>337.36799999999999</v>
      </c>
      <c r="HO33" s="50">
        <v>392.358</v>
      </c>
      <c r="HP33" s="50">
        <v>152.24799999999999</v>
      </c>
      <c r="HQ33" s="50">
        <v>106.848</v>
      </c>
      <c r="HR33" s="50">
        <v>128.06800000000001</v>
      </c>
      <c r="HS33" s="50">
        <v>631.48</v>
      </c>
      <c r="HT33" s="50">
        <v>529.64200000000005</v>
      </c>
      <c r="HU33" s="50">
        <v>429.351</v>
      </c>
      <c r="HV33" s="50">
        <v>622.22450000000003</v>
      </c>
      <c r="HW33" s="50">
        <v>646.2355</v>
      </c>
      <c r="HX33" s="50">
        <v>669.7355</v>
      </c>
      <c r="HY33" s="50">
        <v>684.27549999999997</v>
      </c>
      <c r="HZ33" s="50">
        <v>613.53300000000002</v>
      </c>
      <c r="IA33" s="50">
        <v>596.00800000000004</v>
      </c>
      <c r="IB33" s="50">
        <v>589.21100000000001</v>
      </c>
      <c r="IC33" s="50">
        <v>578.54899999999998</v>
      </c>
      <c r="ID33" s="50">
        <v>542.58399999999995</v>
      </c>
      <c r="IE33" s="50">
        <v>533.61400000000003</v>
      </c>
      <c r="IF33" s="50">
        <v>504.10899999999998</v>
      </c>
      <c r="IG33" s="50">
        <v>474.21499999999997</v>
      </c>
      <c r="IH33" s="50">
        <v>434.709</v>
      </c>
      <c r="II33" s="50">
        <v>381.108</v>
      </c>
      <c r="IJ33" s="50">
        <v>406.23700000000002</v>
      </c>
      <c r="IK33" s="50">
        <v>447.98200000000003</v>
      </c>
      <c r="IL33" s="50">
        <v>460.85700000000003</v>
      </c>
      <c r="IM33" s="50">
        <v>494.29</v>
      </c>
      <c r="IN33" s="50">
        <v>514.25300000000004</v>
      </c>
      <c r="IO33" s="50">
        <v>566.529</v>
      </c>
      <c r="IP33" s="50">
        <v>638.69600000000003</v>
      </c>
      <c r="IQ33" s="50">
        <v>647.79549999999995</v>
      </c>
      <c r="IR33" s="50">
        <v>358.50799999999998</v>
      </c>
      <c r="IS33" s="50">
        <v>318.57600000000002</v>
      </c>
      <c r="IT33" s="50">
        <v>302.27499999999998</v>
      </c>
      <c r="IU33" s="50">
        <v>287.25799999999998</v>
      </c>
      <c r="IV33" s="50">
        <v>251.898</v>
      </c>
      <c r="IW33" s="50">
        <v>6.9580000000000002</v>
      </c>
      <c r="IX33" s="50">
        <v>113.099</v>
      </c>
      <c r="IY33" s="50">
        <v>142.42099999999999</v>
      </c>
      <c r="IZ33" s="50">
        <v>154.452</v>
      </c>
      <c r="JA33" s="50">
        <v>167.69200000000001</v>
      </c>
      <c r="JB33" s="50">
        <v>175.238</v>
      </c>
      <c r="JC33" s="50">
        <v>181.7765</v>
      </c>
      <c r="JD33" s="50">
        <v>171.7765</v>
      </c>
      <c r="JE33" s="50">
        <v>157.13650000000001</v>
      </c>
      <c r="JF33" s="50">
        <v>151.7415</v>
      </c>
      <c r="JG33" s="50">
        <v>697.73900000000003</v>
      </c>
      <c r="JH33" s="50">
        <v>593.49900000000002</v>
      </c>
      <c r="JI33" s="50">
        <v>671.88149999999996</v>
      </c>
      <c r="JJ33" s="50">
        <v>483.72</v>
      </c>
      <c r="JK33" s="50">
        <v>553.48599999999999</v>
      </c>
      <c r="JL33" s="50">
        <v>916.81700000000001</v>
      </c>
      <c r="JM33" s="50">
        <v>626.64800000000002</v>
      </c>
      <c r="JN33" s="50">
        <v>711.34749999999997</v>
      </c>
      <c r="JO33" s="50">
        <v>521.61400000000003</v>
      </c>
      <c r="JP33" s="50">
        <v>386.16</v>
      </c>
      <c r="JQ33" s="50">
        <v>684.27650000000006</v>
      </c>
      <c r="JR33" s="50">
        <v>1063.345</v>
      </c>
      <c r="JS33" s="50">
        <v>501.51900000000001</v>
      </c>
      <c r="JT33" s="50">
        <v>450.47399999999999</v>
      </c>
      <c r="JU33" s="50">
        <v>0</v>
      </c>
      <c r="JV33" s="72">
        <v>630.59950000000003</v>
      </c>
    </row>
  </sheetData>
  <mergeCells count="2">
    <mergeCell ref="A10:A11"/>
    <mergeCell ref="A6:JV6"/>
  </mergeCells>
  <printOptions horizontalCentered="1"/>
  <pageMargins left="0.23622047244094491" right="0.23622047244094491" top="0.74803149606299213" bottom="0.74803149606299213" header="0.31496062992125984" footer="0.31496062992125984"/>
  <pageSetup paperSize="9" scale="85" fitToHeight="0" orientation="landscape" verticalDpi="1200" r:id="rId1"/>
  <headerFooter>
    <oddFooter>&amp;L&amp;D&amp;C_x000D_&amp;1#&amp;"Calibri"&amp;10&amp;K000000 PÚBLICA&amp;RPágina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Z293"/>
  <sheetViews>
    <sheetView showGridLines="0" zoomScaleNormal="100" workbookViewId="0">
      <pane xSplit="1" ySplit="11" topLeftCell="B12" activePane="bottomRight" state="frozen"/>
      <selection pane="topRight" activeCell="B1" sqref="B1"/>
      <selection pane="bottomLeft" activeCell="A12" sqref="A12"/>
      <selection pane="bottomRight" activeCell="B12" sqref="B12"/>
    </sheetView>
  </sheetViews>
  <sheetFormatPr baseColWidth="10" defaultColWidth="11.3984375" defaultRowHeight="14.25" x14ac:dyDescent="0.45"/>
  <cols>
    <col min="1" max="1" width="26.265625" style="1" customWidth="1"/>
    <col min="2" max="2" width="14.59765625" style="1" bestFit="1" customWidth="1"/>
    <col min="3" max="21" width="14.59765625" style="1" customWidth="1"/>
    <col min="22" max="23" width="14.59765625" style="1" bestFit="1" customWidth="1"/>
    <col min="24" max="16384" width="11.3984375" style="1"/>
  </cols>
  <sheetData>
    <row r="1" spans="1:26" ht="5.0999999999999996" customHeight="1" x14ac:dyDescent="0.45">
      <c r="A1" s="12"/>
      <c r="B1" s="12"/>
      <c r="C1" s="12"/>
      <c r="D1" s="12"/>
      <c r="E1" s="12"/>
      <c r="F1" s="12"/>
      <c r="G1" s="12"/>
      <c r="H1" s="12"/>
      <c r="I1" s="12"/>
      <c r="J1" s="12"/>
      <c r="K1" s="12"/>
      <c r="L1" s="12"/>
      <c r="M1" s="12"/>
      <c r="N1" s="12"/>
      <c r="O1" s="12"/>
      <c r="P1" s="12"/>
      <c r="Q1" s="12"/>
      <c r="R1" s="12"/>
      <c r="S1" s="12"/>
      <c r="T1" s="12"/>
      <c r="U1" s="12"/>
      <c r="V1" s="12"/>
      <c r="W1" s="12"/>
    </row>
    <row r="2" spans="1:26" x14ac:dyDescent="0.45">
      <c r="A2" s="12"/>
      <c r="B2" s="12"/>
      <c r="C2" s="12"/>
      <c r="D2" s="12"/>
      <c r="E2" s="12"/>
      <c r="F2" s="12"/>
      <c r="G2" s="12"/>
      <c r="H2" s="12"/>
      <c r="I2" s="12"/>
      <c r="J2" s="12"/>
      <c r="K2" s="12"/>
      <c r="L2" s="12"/>
      <c r="M2" s="12"/>
      <c r="N2" s="12"/>
      <c r="O2" s="12"/>
      <c r="P2" s="12"/>
      <c r="Q2" s="12"/>
      <c r="R2" s="12"/>
      <c r="S2" s="12"/>
      <c r="T2" s="12"/>
      <c r="U2" s="12"/>
      <c r="V2" s="12"/>
      <c r="W2" s="12"/>
    </row>
    <row r="3" spans="1:26" x14ac:dyDescent="0.45">
      <c r="A3" s="12"/>
      <c r="B3" s="12"/>
      <c r="C3" s="12"/>
      <c r="D3" s="12"/>
      <c r="E3" s="12"/>
      <c r="F3" s="12"/>
      <c r="G3" s="12"/>
      <c r="H3" s="12"/>
      <c r="I3" s="12"/>
      <c r="J3" s="12"/>
      <c r="K3" s="12"/>
      <c r="L3" s="12"/>
      <c r="M3" s="12"/>
      <c r="N3" s="12"/>
      <c r="O3" s="12"/>
      <c r="P3" s="12"/>
      <c r="Q3" s="12"/>
      <c r="R3" s="12"/>
      <c r="S3" s="12"/>
      <c r="T3" s="12"/>
      <c r="U3" s="12"/>
      <c r="V3" s="12"/>
      <c r="W3" s="12"/>
    </row>
    <row r="4" spans="1:26" x14ac:dyDescent="0.45">
      <c r="A4" s="12"/>
      <c r="B4" s="12"/>
      <c r="C4" s="12"/>
      <c r="D4" s="12"/>
      <c r="E4" s="12"/>
      <c r="F4" s="12"/>
      <c r="G4" s="12"/>
      <c r="H4" s="12"/>
      <c r="I4" s="12"/>
      <c r="J4" s="12"/>
      <c r="K4" s="12"/>
      <c r="L4" s="12"/>
      <c r="M4" s="12"/>
      <c r="N4" s="12"/>
      <c r="O4" s="12"/>
      <c r="P4" s="12"/>
      <c r="Q4" s="12"/>
      <c r="R4" s="12"/>
      <c r="S4" s="12"/>
      <c r="T4" s="12"/>
      <c r="U4" s="12"/>
      <c r="V4" s="12"/>
      <c r="W4" s="12"/>
    </row>
    <row r="5" spans="1:26" ht="5.0999999999999996" customHeight="1" thickBot="1" x14ac:dyDescent="0.5">
      <c r="A5" s="12"/>
      <c r="B5" s="12"/>
      <c r="C5" s="12"/>
      <c r="D5" s="12"/>
      <c r="E5" s="12"/>
      <c r="F5" s="12"/>
      <c r="G5" s="12"/>
      <c r="H5" s="12"/>
      <c r="I5" s="12"/>
      <c r="J5" s="12"/>
      <c r="K5" s="12"/>
      <c r="L5" s="12"/>
      <c r="M5" s="12"/>
      <c r="N5" s="12"/>
      <c r="O5" s="12"/>
      <c r="P5" s="12"/>
      <c r="Q5" s="12"/>
      <c r="R5" s="12"/>
      <c r="S5" s="12"/>
      <c r="T5" s="12"/>
      <c r="U5" s="12"/>
      <c r="V5" s="12"/>
      <c r="W5" s="12"/>
    </row>
    <row r="6" spans="1:26" ht="51.75" customHeight="1" thickBot="1" x14ac:dyDescent="0.5">
      <c r="A6" s="27" t="s">
        <v>82</v>
      </c>
      <c r="B6" s="29"/>
      <c r="C6" s="29"/>
      <c r="D6" s="29"/>
      <c r="E6" s="29"/>
      <c r="F6" s="29"/>
      <c r="G6" s="29"/>
      <c r="H6" s="29"/>
      <c r="I6" s="29"/>
      <c r="J6" s="29"/>
      <c r="K6" s="29"/>
      <c r="L6" s="29"/>
      <c r="M6" s="29"/>
      <c r="N6" s="29"/>
      <c r="O6" s="29"/>
      <c r="P6" s="29"/>
      <c r="Q6" s="29"/>
      <c r="R6" s="29"/>
      <c r="S6" s="29"/>
      <c r="T6" s="29"/>
      <c r="U6" s="29"/>
      <c r="V6" s="29"/>
      <c r="W6" s="29"/>
    </row>
    <row r="7" spans="1:26" ht="5.0999999999999996" customHeight="1" thickBot="1" x14ac:dyDescent="0.5"/>
    <row r="8" spans="1:26" ht="27.75" customHeight="1" thickBot="1" x14ac:dyDescent="0.5">
      <c r="A8" s="70" t="s">
        <v>139</v>
      </c>
      <c r="B8" s="51"/>
      <c r="C8" s="51"/>
      <c r="D8" s="51"/>
      <c r="E8" s="51"/>
      <c r="F8" s="51"/>
      <c r="G8" s="51"/>
      <c r="H8" s="51"/>
      <c r="I8" s="51"/>
      <c r="J8" s="51"/>
      <c r="K8" s="51"/>
      <c r="L8" s="51"/>
      <c r="M8" s="51"/>
      <c r="N8" s="51"/>
      <c r="O8" s="51"/>
      <c r="P8" s="51"/>
      <c r="Q8" s="51"/>
      <c r="R8" s="51"/>
      <c r="S8" s="51"/>
      <c r="T8" s="51"/>
      <c r="U8" s="51"/>
      <c r="V8" s="51"/>
      <c r="W8" s="51"/>
    </row>
    <row r="9" spans="1:26" ht="5.0999999999999996" customHeight="1" thickBot="1" x14ac:dyDescent="0.5"/>
    <row r="10" spans="1:26" ht="15" customHeight="1" x14ac:dyDescent="0.45">
      <c r="A10" s="169" t="s">
        <v>36</v>
      </c>
      <c r="B10" s="17" t="s">
        <v>62</v>
      </c>
      <c r="C10" s="47"/>
      <c r="D10" s="47"/>
      <c r="E10" s="47"/>
      <c r="F10" s="47"/>
      <c r="G10" s="47"/>
      <c r="H10" s="47"/>
      <c r="I10" s="47"/>
      <c r="J10" s="47"/>
      <c r="K10" s="47"/>
      <c r="L10" s="47"/>
      <c r="M10" s="47"/>
      <c r="N10" s="47"/>
      <c r="O10" s="47"/>
      <c r="P10" s="47"/>
      <c r="Q10" s="47"/>
      <c r="R10" s="47"/>
      <c r="S10" s="47"/>
      <c r="T10" s="47"/>
      <c r="U10" s="47"/>
      <c r="V10" s="18"/>
      <c r="W10" s="19"/>
    </row>
    <row r="11" spans="1:26" ht="33" customHeight="1" x14ac:dyDescent="0.45">
      <c r="A11" s="170"/>
      <c r="B11" s="15" t="s">
        <v>13</v>
      </c>
      <c r="C11" s="15" t="s">
        <v>533</v>
      </c>
      <c r="D11" s="15" t="s">
        <v>243</v>
      </c>
      <c r="E11" s="15" t="s">
        <v>244</v>
      </c>
      <c r="F11" s="15" t="s">
        <v>245</v>
      </c>
      <c r="G11" s="15" t="s">
        <v>246</v>
      </c>
      <c r="H11" s="15" t="s">
        <v>17</v>
      </c>
      <c r="I11" s="15" t="s">
        <v>18</v>
      </c>
      <c r="J11" s="15" t="s">
        <v>19</v>
      </c>
      <c r="K11" s="15" t="s">
        <v>20</v>
      </c>
      <c r="L11" s="15" t="s">
        <v>21</v>
      </c>
      <c r="M11" s="15" t="s">
        <v>22</v>
      </c>
      <c r="N11" s="15" t="s">
        <v>255</v>
      </c>
      <c r="O11" s="15" t="s">
        <v>237</v>
      </c>
      <c r="P11" s="15" t="s">
        <v>534</v>
      </c>
      <c r="Q11" s="15" t="s">
        <v>254</v>
      </c>
      <c r="R11" s="15" t="s">
        <v>24</v>
      </c>
      <c r="S11" s="15" t="s">
        <v>263</v>
      </c>
      <c r="T11" s="15" t="s">
        <v>242</v>
      </c>
      <c r="U11" s="15" t="s">
        <v>247</v>
      </c>
      <c r="V11" s="16" t="s">
        <v>248</v>
      </c>
      <c r="W11" s="20" t="s">
        <v>249</v>
      </c>
    </row>
    <row r="12" spans="1:26" ht="15" customHeight="1" x14ac:dyDescent="0.45">
      <c r="A12" s="43" t="s">
        <v>268</v>
      </c>
      <c r="B12" s="41">
        <v>1350.491</v>
      </c>
      <c r="C12" s="41">
        <v>1444.3905</v>
      </c>
      <c r="D12" s="41">
        <v>793.505</v>
      </c>
      <c r="E12" s="41">
        <v>876.68499999999995</v>
      </c>
      <c r="F12" s="41">
        <v>946.33799999999997</v>
      </c>
      <c r="G12" s="41">
        <v>240.661</v>
      </c>
      <c r="H12" s="41">
        <v>1188.2639999999999</v>
      </c>
      <c r="I12" s="41">
        <v>1406.4085</v>
      </c>
      <c r="J12" s="41">
        <v>1311.0250000000001</v>
      </c>
      <c r="K12" s="41">
        <v>586.76199999999994</v>
      </c>
      <c r="L12" s="41">
        <v>1219.7049999999999</v>
      </c>
      <c r="M12" s="41">
        <v>10.009</v>
      </c>
      <c r="N12" s="41">
        <v>316.36</v>
      </c>
      <c r="O12" s="41">
        <v>1269.7429999999999</v>
      </c>
      <c r="P12" s="41">
        <v>1247.8969999999999</v>
      </c>
      <c r="Q12" s="41">
        <v>1297.8420000000001</v>
      </c>
      <c r="R12" s="41">
        <v>696.60400000000004</v>
      </c>
      <c r="S12" s="41">
        <v>852.66449999999998</v>
      </c>
      <c r="T12" s="41">
        <v>1085.2864999999999</v>
      </c>
      <c r="U12" s="41">
        <v>992.04399999999998</v>
      </c>
      <c r="V12" s="41">
        <v>684.08399999999995</v>
      </c>
      <c r="W12" s="46">
        <v>906.80799999999999</v>
      </c>
      <c r="Z12" s="52"/>
    </row>
    <row r="13" spans="1:26" ht="15" customHeight="1" x14ac:dyDescent="0.45">
      <c r="A13" s="36" t="s">
        <v>269</v>
      </c>
      <c r="B13" s="41">
        <v>1327.105</v>
      </c>
      <c r="C13" s="42">
        <v>1421.0045</v>
      </c>
      <c r="D13" s="42">
        <v>770.11900000000003</v>
      </c>
      <c r="E13" s="42">
        <v>853.29899999999998</v>
      </c>
      <c r="F13" s="42">
        <v>922.952</v>
      </c>
      <c r="G13" s="42">
        <v>217.27500000000001</v>
      </c>
      <c r="H13" s="42">
        <v>1164.8779999999999</v>
      </c>
      <c r="I13" s="42">
        <v>1383.0225</v>
      </c>
      <c r="J13" s="42">
        <v>1287.6389999999999</v>
      </c>
      <c r="K13" s="42">
        <v>563.37599999999998</v>
      </c>
      <c r="L13" s="42">
        <v>1196.319</v>
      </c>
      <c r="M13" s="42">
        <v>33.395000000000003</v>
      </c>
      <c r="N13" s="42">
        <v>292.97399999999999</v>
      </c>
      <c r="O13" s="42">
        <v>1246.357</v>
      </c>
      <c r="P13" s="42">
        <v>1224.511</v>
      </c>
      <c r="Q13" s="42">
        <v>1274.4559999999999</v>
      </c>
      <c r="R13" s="42">
        <v>673.21799999999996</v>
      </c>
      <c r="S13" s="42">
        <v>829.27850000000001</v>
      </c>
      <c r="T13" s="42">
        <v>1061.9005</v>
      </c>
      <c r="U13" s="42">
        <v>968.65800000000002</v>
      </c>
      <c r="V13" s="42">
        <v>660.69799999999998</v>
      </c>
      <c r="W13" s="53">
        <v>883.42200000000003</v>
      </c>
    </row>
    <row r="14" spans="1:26" ht="15" customHeight="1" x14ac:dyDescent="0.45">
      <c r="A14" s="36" t="s">
        <v>270</v>
      </c>
      <c r="B14" s="41">
        <v>1229.404</v>
      </c>
      <c r="C14" s="42">
        <v>818.26400000000001</v>
      </c>
      <c r="D14" s="42">
        <v>710.22</v>
      </c>
      <c r="E14" s="42">
        <v>556.59400000000005</v>
      </c>
      <c r="F14" s="42">
        <v>1217.135</v>
      </c>
      <c r="G14" s="42">
        <v>1338.396</v>
      </c>
      <c r="H14" s="42">
        <v>6.4050000000000002</v>
      </c>
      <c r="I14" s="42">
        <v>629.48800000000006</v>
      </c>
      <c r="J14" s="42">
        <v>1189.9380000000001</v>
      </c>
      <c r="K14" s="42">
        <v>672.32600000000002</v>
      </c>
      <c r="L14" s="42">
        <v>339.70800000000003</v>
      </c>
      <c r="M14" s="42">
        <v>1191.8679999999999</v>
      </c>
      <c r="N14" s="42">
        <v>901.69899999999996</v>
      </c>
      <c r="O14" s="42">
        <v>1148.6559999999999</v>
      </c>
      <c r="P14" s="42">
        <v>1126.81</v>
      </c>
      <c r="Q14" s="42">
        <v>1176.7550000000001</v>
      </c>
      <c r="R14" s="42">
        <v>485.25700000000001</v>
      </c>
      <c r="S14" s="42">
        <v>811.00649999999996</v>
      </c>
      <c r="T14" s="42">
        <v>205.2895</v>
      </c>
      <c r="U14" s="42">
        <v>438.94099999999997</v>
      </c>
      <c r="V14" s="42">
        <v>639.08000000000004</v>
      </c>
      <c r="W14" s="53">
        <v>691.33399999999995</v>
      </c>
    </row>
    <row r="15" spans="1:26" ht="15" customHeight="1" x14ac:dyDescent="0.45">
      <c r="A15" s="36" t="s">
        <v>271</v>
      </c>
      <c r="B15" s="41">
        <v>1153.7345</v>
      </c>
      <c r="C15" s="42">
        <v>742.59450000000004</v>
      </c>
      <c r="D15" s="42">
        <v>634.55050000000006</v>
      </c>
      <c r="E15" s="42">
        <v>480.92450000000002</v>
      </c>
      <c r="F15" s="42">
        <v>1141.4655</v>
      </c>
      <c r="G15" s="42">
        <v>1262.7265</v>
      </c>
      <c r="H15" s="42">
        <v>82.0745</v>
      </c>
      <c r="I15" s="42">
        <v>553.81849999999997</v>
      </c>
      <c r="J15" s="42">
        <v>1114.2684999999999</v>
      </c>
      <c r="K15" s="42">
        <v>596.65650000000005</v>
      </c>
      <c r="L15" s="42">
        <v>264.0385</v>
      </c>
      <c r="M15" s="42">
        <v>1116.1985</v>
      </c>
      <c r="N15" s="42">
        <v>826.02949999999998</v>
      </c>
      <c r="O15" s="42">
        <v>1072.9865</v>
      </c>
      <c r="P15" s="42">
        <v>1051.1405</v>
      </c>
      <c r="Q15" s="42">
        <v>1101.0854999999999</v>
      </c>
      <c r="R15" s="42">
        <v>409.58749999999998</v>
      </c>
      <c r="S15" s="42">
        <v>735.33699999999999</v>
      </c>
      <c r="T15" s="42">
        <v>129.62</v>
      </c>
      <c r="U15" s="42">
        <v>363.2715</v>
      </c>
      <c r="V15" s="42">
        <v>563.41049999999996</v>
      </c>
      <c r="W15" s="53">
        <v>615.66449999999998</v>
      </c>
    </row>
    <row r="16" spans="1:26" ht="15" customHeight="1" x14ac:dyDescent="0.45">
      <c r="A16" s="36" t="s">
        <v>272</v>
      </c>
      <c r="B16" s="41">
        <v>1133.3415</v>
      </c>
      <c r="C16" s="42">
        <v>722.20150000000001</v>
      </c>
      <c r="D16" s="42">
        <v>614.15750000000003</v>
      </c>
      <c r="E16" s="42">
        <v>460.53149999999999</v>
      </c>
      <c r="F16" s="42">
        <v>1121.0725</v>
      </c>
      <c r="G16" s="42">
        <v>1242.3335</v>
      </c>
      <c r="H16" s="42">
        <v>102.4675</v>
      </c>
      <c r="I16" s="42">
        <v>533.42550000000006</v>
      </c>
      <c r="J16" s="42">
        <v>1093.8755000000001</v>
      </c>
      <c r="K16" s="42">
        <v>576.26350000000002</v>
      </c>
      <c r="L16" s="42">
        <v>243.6455</v>
      </c>
      <c r="M16" s="42">
        <v>1095.8054999999999</v>
      </c>
      <c r="N16" s="42">
        <v>805.63649999999996</v>
      </c>
      <c r="O16" s="42">
        <v>1052.5934999999999</v>
      </c>
      <c r="P16" s="42">
        <v>1030.7474999999999</v>
      </c>
      <c r="Q16" s="42">
        <v>1080.6925000000001</v>
      </c>
      <c r="R16" s="42">
        <v>389.19450000000001</v>
      </c>
      <c r="S16" s="42">
        <v>714.94399999999996</v>
      </c>
      <c r="T16" s="42">
        <v>109.227</v>
      </c>
      <c r="U16" s="42">
        <v>342.87849999999997</v>
      </c>
      <c r="V16" s="42">
        <v>543.01750000000004</v>
      </c>
      <c r="W16" s="53">
        <v>595.27149999999995</v>
      </c>
    </row>
    <row r="17" spans="1:23" ht="15" customHeight="1" x14ac:dyDescent="0.45">
      <c r="A17" s="36" t="s">
        <v>273</v>
      </c>
      <c r="B17" s="41">
        <v>1126.1790000000001</v>
      </c>
      <c r="C17" s="42">
        <v>715.03899999999999</v>
      </c>
      <c r="D17" s="42">
        <v>606.995</v>
      </c>
      <c r="E17" s="42">
        <v>453.36900000000003</v>
      </c>
      <c r="F17" s="42">
        <v>1113.9100000000001</v>
      </c>
      <c r="G17" s="42">
        <v>1235.171</v>
      </c>
      <c r="H17" s="42">
        <v>109.63</v>
      </c>
      <c r="I17" s="42">
        <v>526.26300000000003</v>
      </c>
      <c r="J17" s="42">
        <v>1086.713</v>
      </c>
      <c r="K17" s="42">
        <v>569.101</v>
      </c>
      <c r="L17" s="42">
        <v>236.483</v>
      </c>
      <c r="M17" s="42">
        <v>1088.643</v>
      </c>
      <c r="N17" s="42">
        <v>798.47400000000005</v>
      </c>
      <c r="O17" s="42">
        <v>1045.431</v>
      </c>
      <c r="P17" s="42">
        <v>1023.585</v>
      </c>
      <c r="Q17" s="42">
        <v>1073.53</v>
      </c>
      <c r="R17" s="42">
        <v>382.03199999999998</v>
      </c>
      <c r="S17" s="42">
        <v>707.78150000000005</v>
      </c>
      <c r="T17" s="42">
        <v>102.0645</v>
      </c>
      <c r="U17" s="42">
        <v>335.71600000000001</v>
      </c>
      <c r="V17" s="42">
        <v>535.85500000000002</v>
      </c>
      <c r="W17" s="53">
        <v>588.10900000000004</v>
      </c>
    </row>
    <row r="18" spans="1:23" ht="15" customHeight="1" x14ac:dyDescent="0.45">
      <c r="A18" s="36" t="s">
        <v>274</v>
      </c>
      <c r="B18" s="41">
        <v>1107.9680000000001</v>
      </c>
      <c r="C18" s="42">
        <v>696.82799999999997</v>
      </c>
      <c r="D18" s="42">
        <v>588.78399999999999</v>
      </c>
      <c r="E18" s="42">
        <v>435.15800000000002</v>
      </c>
      <c r="F18" s="42">
        <v>1095.6990000000001</v>
      </c>
      <c r="G18" s="42">
        <v>1216.96</v>
      </c>
      <c r="H18" s="42">
        <v>127.84099999999999</v>
      </c>
      <c r="I18" s="42">
        <v>508.05200000000002</v>
      </c>
      <c r="J18" s="42">
        <v>1068.502</v>
      </c>
      <c r="K18" s="42">
        <v>550.89</v>
      </c>
      <c r="L18" s="42">
        <v>218.27199999999999</v>
      </c>
      <c r="M18" s="42">
        <v>1070.432</v>
      </c>
      <c r="N18" s="42">
        <v>780.26300000000003</v>
      </c>
      <c r="O18" s="42">
        <v>1027.22</v>
      </c>
      <c r="P18" s="42">
        <v>1005.374</v>
      </c>
      <c r="Q18" s="42">
        <v>1055.319</v>
      </c>
      <c r="R18" s="42">
        <v>363.82100000000003</v>
      </c>
      <c r="S18" s="42">
        <v>689.57050000000004</v>
      </c>
      <c r="T18" s="42">
        <v>83.853499999999997</v>
      </c>
      <c r="U18" s="42">
        <v>317.505</v>
      </c>
      <c r="V18" s="42">
        <v>517.64400000000001</v>
      </c>
      <c r="W18" s="53">
        <v>569.89800000000002</v>
      </c>
    </row>
    <row r="19" spans="1:23" ht="15" customHeight="1" x14ac:dyDescent="0.45">
      <c r="A19" s="36" t="s">
        <v>275</v>
      </c>
      <c r="B19" s="41">
        <v>1100.768</v>
      </c>
      <c r="C19" s="42">
        <v>689.62800000000004</v>
      </c>
      <c r="D19" s="42">
        <v>581.58399999999995</v>
      </c>
      <c r="E19" s="42">
        <v>427.95800000000003</v>
      </c>
      <c r="F19" s="42">
        <v>1088.499</v>
      </c>
      <c r="G19" s="42">
        <v>1209.76</v>
      </c>
      <c r="H19" s="42">
        <v>135.041</v>
      </c>
      <c r="I19" s="42">
        <v>500.85199999999998</v>
      </c>
      <c r="J19" s="42">
        <v>1061.3019999999999</v>
      </c>
      <c r="K19" s="42">
        <v>543.69000000000005</v>
      </c>
      <c r="L19" s="42">
        <v>211.072</v>
      </c>
      <c r="M19" s="42">
        <v>1063.232</v>
      </c>
      <c r="N19" s="42">
        <v>773.06299999999999</v>
      </c>
      <c r="O19" s="42">
        <v>1020.02</v>
      </c>
      <c r="P19" s="42">
        <v>998.17399999999998</v>
      </c>
      <c r="Q19" s="42">
        <v>1048.1189999999999</v>
      </c>
      <c r="R19" s="42">
        <v>356.62099999999998</v>
      </c>
      <c r="S19" s="42">
        <v>682.37049999999999</v>
      </c>
      <c r="T19" s="42">
        <v>76.653499999999994</v>
      </c>
      <c r="U19" s="42">
        <v>310.30500000000001</v>
      </c>
      <c r="V19" s="42">
        <v>510.44400000000002</v>
      </c>
      <c r="W19" s="53">
        <v>562.69799999999998</v>
      </c>
    </row>
    <row r="20" spans="1:23" ht="15" customHeight="1" x14ac:dyDescent="0.45">
      <c r="A20" s="36" t="s">
        <v>276</v>
      </c>
      <c r="B20" s="41">
        <v>1096.3679999999999</v>
      </c>
      <c r="C20" s="42">
        <v>685.22799999999995</v>
      </c>
      <c r="D20" s="42">
        <v>577.18399999999997</v>
      </c>
      <c r="E20" s="42">
        <v>423.55799999999999</v>
      </c>
      <c r="F20" s="42">
        <v>1084.0989999999999</v>
      </c>
      <c r="G20" s="42">
        <v>1205.3599999999999</v>
      </c>
      <c r="H20" s="42">
        <v>139.441</v>
      </c>
      <c r="I20" s="42">
        <v>496.452</v>
      </c>
      <c r="J20" s="42">
        <v>1056.902</v>
      </c>
      <c r="K20" s="42">
        <v>539.29</v>
      </c>
      <c r="L20" s="42">
        <v>206.672</v>
      </c>
      <c r="M20" s="42">
        <v>1058.8320000000001</v>
      </c>
      <c r="N20" s="42">
        <v>768.66300000000001</v>
      </c>
      <c r="O20" s="42">
        <v>1015.62</v>
      </c>
      <c r="P20" s="42">
        <v>993.774</v>
      </c>
      <c r="Q20" s="42">
        <v>1043.7190000000001</v>
      </c>
      <c r="R20" s="42">
        <v>352.221</v>
      </c>
      <c r="S20" s="42">
        <v>677.97050000000002</v>
      </c>
      <c r="T20" s="42">
        <v>72.253500000000003</v>
      </c>
      <c r="U20" s="42">
        <v>305.90499999999997</v>
      </c>
      <c r="V20" s="42">
        <v>506.04399999999998</v>
      </c>
      <c r="W20" s="53">
        <v>558.298</v>
      </c>
    </row>
    <row r="21" spans="1:23" ht="15" customHeight="1" x14ac:dyDescent="0.45">
      <c r="A21" s="36" t="s">
        <v>277</v>
      </c>
      <c r="B21" s="41">
        <v>1078.473</v>
      </c>
      <c r="C21" s="42">
        <v>667.33299999999997</v>
      </c>
      <c r="D21" s="42">
        <v>559.28899999999999</v>
      </c>
      <c r="E21" s="42">
        <v>405.66300000000001</v>
      </c>
      <c r="F21" s="42">
        <v>1066.204</v>
      </c>
      <c r="G21" s="42">
        <v>1187.4649999999999</v>
      </c>
      <c r="H21" s="42">
        <v>157.33600000000001</v>
      </c>
      <c r="I21" s="42">
        <v>478.55700000000002</v>
      </c>
      <c r="J21" s="42">
        <v>1039.0070000000001</v>
      </c>
      <c r="K21" s="42">
        <v>521.39499999999998</v>
      </c>
      <c r="L21" s="42">
        <v>188.77699999999999</v>
      </c>
      <c r="M21" s="42">
        <v>1040.9369999999999</v>
      </c>
      <c r="N21" s="42">
        <v>750.76800000000003</v>
      </c>
      <c r="O21" s="42">
        <v>997.72500000000002</v>
      </c>
      <c r="P21" s="42">
        <v>975.87900000000002</v>
      </c>
      <c r="Q21" s="42">
        <v>1025.8240000000001</v>
      </c>
      <c r="R21" s="42">
        <v>334.32600000000002</v>
      </c>
      <c r="S21" s="42">
        <v>660.07550000000003</v>
      </c>
      <c r="T21" s="42">
        <v>54.358499999999999</v>
      </c>
      <c r="U21" s="42">
        <v>288.01</v>
      </c>
      <c r="V21" s="42">
        <v>488.149</v>
      </c>
      <c r="W21" s="53">
        <v>540.40300000000002</v>
      </c>
    </row>
    <row r="22" spans="1:23" ht="15" customHeight="1" x14ac:dyDescent="0.45">
      <c r="A22" s="36" t="s">
        <v>506</v>
      </c>
      <c r="B22" s="41">
        <v>1037.0039999999999</v>
      </c>
      <c r="C22" s="42">
        <v>625.86400000000003</v>
      </c>
      <c r="D22" s="42">
        <v>600.75800000000004</v>
      </c>
      <c r="E22" s="42">
        <v>447.13200000000001</v>
      </c>
      <c r="F22" s="42">
        <v>1107.673</v>
      </c>
      <c r="G22" s="42">
        <v>1228.934</v>
      </c>
      <c r="H22" s="42">
        <v>198.80500000000001</v>
      </c>
      <c r="I22" s="42">
        <v>437.08800000000002</v>
      </c>
      <c r="J22" s="42">
        <v>997.53800000000001</v>
      </c>
      <c r="K22" s="42">
        <v>562.86400000000003</v>
      </c>
      <c r="L22" s="42">
        <v>147.30799999999999</v>
      </c>
      <c r="M22" s="42">
        <v>1082.4059999999999</v>
      </c>
      <c r="N22" s="42">
        <v>792.23699999999997</v>
      </c>
      <c r="O22" s="42">
        <v>956.25599999999997</v>
      </c>
      <c r="P22" s="42">
        <v>934.41</v>
      </c>
      <c r="Q22" s="42">
        <v>984.35500000000002</v>
      </c>
      <c r="R22" s="42">
        <v>375.79500000000002</v>
      </c>
      <c r="S22" s="42">
        <v>644.83900000000006</v>
      </c>
      <c r="T22" s="42">
        <v>12.8895</v>
      </c>
      <c r="U22" s="42">
        <v>329.47899999999998</v>
      </c>
      <c r="V22" s="42">
        <v>529.61800000000005</v>
      </c>
      <c r="W22" s="53">
        <v>581.87199999999996</v>
      </c>
    </row>
    <row r="23" spans="1:23" ht="15" customHeight="1" x14ac:dyDescent="0.45">
      <c r="A23" s="36" t="s">
        <v>278</v>
      </c>
      <c r="B23" s="41">
        <v>995.11450000000002</v>
      </c>
      <c r="C23" s="42">
        <v>583.97450000000003</v>
      </c>
      <c r="D23" s="42">
        <v>642.64750000000004</v>
      </c>
      <c r="E23" s="42">
        <v>489.0215</v>
      </c>
      <c r="F23" s="42">
        <v>1149.5625</v>
      </c>
      <c r="G23" s="42">
        <v>1270.8235</v>
      </c>
      <c r="H23" s="42">
        <v>240.69450000000001</v>
      </c>
      <c r="I23" s="42">
        <v>395.19850000000002</v>
      </c>
      <c r="J23" s="42">
        <v>955.64850000000001</v>
      </c>
      <c r="K23" s="42">
        <v>604.75350000000003</v>
      </c>
      <c r="L23" s="42">
        <v>105.41849999999999</v>
      </c>
      <c r="M23" s="42">
        <v>1124.2954999999999</v>
      </c>
      <c r="N23" s="42">
        <v>834.12649999999996</v>
      </c>
      <c r="O23" s="42">
        <v>914.36649999999997</v>
      </c>
      <c r="P23" s="42">
        <v>892.52049999999997</v>
      </c>
      <c r="Q23" s="42">
        <v>942.46550000000002</v>
      </c>
      <c r="R23" s="42">
        <v>417.68450000000001</v>
      </c>
      <c r="S23" s="42">
        <v>602.94949999999994</v>
      </c>
      <c r="T23" s="42">
        <v>29</v>
      </c>
      <c r="U23" s="42">
        <v>371.36849999999998</v>
      </c>
      <c r="V23" s="42">
        <v>571.50750000000005</v>
      </c>
      <c r="W23" s="53">
        <v>623.76149999999996</v>
      </c>
    </row>
    <row r="24" spans="1:23" ht="15" customHeight="1" x14ac:dyDescent="0.45">
      <c r="A24" s="36" t="s">
        <v>279</v>
      </c>
      <c r="B24" s="41">
        <v>966.35950000000003</v>
      </c>
      <c r="C24" s="42">
        <v>555.21950000000004</v>
      </c>
      <c r="D24" s="42">
        <v>671.40250000000003</v>
      </c>
      <c r="E24" s="42">
        <v>517.77650000000006</v>
      </c>
      <c r="F24" s="42">
        <v>1178.3175000000001</v>
      </c>
      <c r="G24" s="42">
        <v>1299.5785000000001</v>
      </c>
      <c r="H24" s="42">
        <v>269.4495</v>
      </c>
      <c r="I24" s="42">
        <v>366.44349999999997</v>
      </c>
      <c r="J24" s="42">
        <v>926.89350000000002</v>
      </c>
      <c r="K24" s="42">
        <v>633.50850000000003</v>
      </c>
      <c r="L24" s="42">
        <v>76.663499999999999</v>
      </c>
      <c r="M24" s="42">
        <v>1153.0505000000001</v>
      </c>
      <c r="N24" s="42">
        <v>862.88149999999996</v>
      </c>
      <c r="O24" s="42">
        <v>885.61149999999998</v>
      </c>
      <c r="P24" s="42">
        <v>863.76549999999997</v>
      </c>
      <c r="Q24" s="42">
        <v>913.71050000000002</v>
      </c>
      <c r="R24" s="42">
        <v>446.43950000000001</v>
      </c>
      <c r="S24" s="42">
        <v>574.19449999999995</v>
      </c>
      <c r="T24" s="42">
        <v>57.755000000000003</v>
      </c>
      <c r="U24" s="42">
        <v>400.12349999999998</v>
      </c>
      <c r="V24" s="42">
        <v>600.26250000000005</v>
      </c>
      <c r="W24" s="53">
        <v>613.94949999999994</v>
      </c>
    </row>
    <row r="25" spans="1:23" ht="15" customHeight="1" x14ac:dyDescent="0.45">
      <c r="A25" s="36" t="s">
        <v>280</v>
      </c>
      <c r="B25" s="41">
        <v>963.89949999999999</v>
      </c>
      <c r="C25" s="42">
        <v>552.7595</v>
      </c>
      <c r="D25" s="42">
        <v>673.86249999999995</v>
      </c>
      <c r="E25" s="42">
        <v>520.23649999999998</v>
      </c>
      <c r="F25" s="42">
        <v>1180.7774999999999</v>
      </c>
      <c r="G25" s="42">
        <v>1302.0385000000001</v>
      </c>
      <c r="H25" s="42">
        <v>271.90949999999998</v>
      </c>
      <c r="I25" s="42">
        <v>363.98349999999999</v>
      </c>
      <c r="J25" s="42">
        <v>924.43349999999998</v>
      </c>
      <c r="K25" s="42">
        <v>635.96849999999995</v>
      </c>
      <c r="L25" s="42">
        <v>74.203500000000005</v>
      </c>
      <c r="M25" s="42">
        <v>1155.5105000000001</v>
      </c>
      <c r="N25" s="42">
        <v>865.3415</v>
      </c>
      <c r="O25" s="42">
        <v>883.15150000000006</v>
      </c>
      <c r="P25" s="42">
        <v>861.30550000000005</v>
      </c>
      <c r="Q25" s="42">
        <v>911.25049999999999</v>
      </c>
      <c r="R25" s="42">
        <v>448.89949999999999</v>
      </c>
      <c r="S25" s="42">
        <v>571.73450000000003</v>
      </c>
      <c r="T25" s="42">
        <v>60.215000000000003</v>
      </c>
      <c r="U25" s="42">
        <v>402.58350000000002</v>
      </c>
      <c r="V25" s="42">
        <v>602.72249999999997</v>
      </c>
      <c r="W25" s="53">
        <v>611.48950000000002</v>
      </c>
    </row>
    <row r="26" spans="1:23" ht="15" customHeight="1" x14ac:dyDescent="0.45">
      <c r="A26" s="36" t="s">
        <v>281</v>
      </c>
      <c r="B26" s="41">
        <v>947.13049999999998</v>
      </c>
      <c r="C26" s="42">
        <v>535.9905</v>
      </c>
      <c r="D26" s="42">
        <v>690.63149999999996</v>
      </c>
      <c r="E26" s="42">
        <v>537.00549999999998</v>
      </c>
      <c r="F26" s="42">
        <v>1197.5464999999999</v>
      </c>
      <c r="G26" s="42">
        <v>1318.8074999999999</v>
      </c>
      <c r="H26" s="42">
        <v>288.67849999999999</v>
      </c>
      <c r="I26" s="42">
        <v>347.21449999999999</v>
      </c>
      <c r="J26" s="42">
        <v>907.66449999999998</v>
      </c>
      <c r="K26" s="42">
        <v>652.73749999999995</v>
      </c>
      <c r="L26" s="42">
        <v>57.4345</v>
      </c>
      <c r="M26" s="42">
        <v>1172.2795000000001</v>
      </c>
      <c r="N26" s="42">
        <v>882.1105</v>
      </c>
      <c r="O26" s="42">
        <v>866.38250000000005</v>
      </c>
      <c r="P26" s="42">
        <v>844.53650000000005</v>
      </c>
      <c r="Q26" s="42">
        <v>894.48149999999998</v>
      </c>
      <c r="R26" s="42">
        <v>465.66849999999999</v>
      </c>
      <c r="S26" s="42">
        <v>554.96550000000002</v>
      </c>
      <c r="T26" s="42">
        <v>76.983999999999995</v>
      </c>
      <c r="U26" s="42">
        <v>419.35250000000002</v>
      </c>
      <c r="V26" s="42">
        <v>619.49149999999997</v>
      </c>
      <c r="W26" s="53">
        <v>594.72050000000002</v>
      </c>
    </row>
    <row r="27" spans="1:23" ht="15" customHeight="1" x14ac:dyDescent="0.45">
      <c r="A27" s="36" t="s">
        <v>282</v>
      </c>
      <c r="B27" s="41">
        <v>940.06349999999998</v>
      </c>
      <c r="C27" s="42">
        <v>528.92349999999999</v>
      </c>
      <c r="D27" s="42">
        <v>697.69849999999997</v>
      </c>
      <c r="E27" s="42">
        <v>544.07249999999999</v>
      </c>
      <c r="F27" s="42">
        <v>1204.6134999999999</v>
      </c>
      <c r="G27" s="42">
        <v>1325.8744999999999</v>
      </c>
      <c r="H27" s="42">
        <v>295.74549999999999</v>
      </c>
      <c r="I27" s="42">
        <v>340.14749999999998</v>
      </c>
      <c r="J27" s="42">
        <v>900.59749999999997</v>
      </c>
      <c r="K27" s="42">
        <v>659.80449999999996</v>
      </c>
      <c r="L27" s="42">
        <v>50.3675</v>
      </c>
      <c r="M27" s="42">
        <v>1179.3465000000001</v>
      </c>
      <c r="N27" s="42">
        <v>889.17750000000001</v>
      </c>
      <c r="O27" s="42">
        <v>859.31550000000004</v>
      </c>
      <c r="P27" s="42">
        <v>837.46950000000004</v>
      </c>
      <c r="Q27" s="42">
        <v>887.41449999999998</v>
      </c>
      <c r="R27" s="42">
        <v>472.7355</v>
      </c>
      <c r="S27" s="42">
        <v>547.89850000000001</v>
      </c>
      <c r="T27" s="42">
        <v>84.051000000000002</v>
      </c>
      <c r="U27" s="42">
        <v>426.41950000000003</v>
      </c>
      <c r="V27" s="42">
        <v>626.55849999999998</v>
      </c>
      <c r="W27" s="53">
        <v>587.65350000000001</v>
      </c>
    </row>
    <row r="28" spans="1:23" ht="15" customHeight="1" x14ac:dyDescent="0.45">
      <c r="A28" s="36" t="s">
        <v>283</v>
      </c>
      <c r="B28" s="41">
        <v>938.11850000000004</v>
      </c>
      <c r="C28" s="42">
        <v>526.97850000000005</v>
      </c>
      <c r="D28" s="42">
        <v>699.64350000000002</v>
      </c>
      <c r="E28" s="42">
        <v>546.01750000000004</v>
      </c>
      <c r="F28" s="42">
        <v>1206.5585000000001</v>
      </c>
      <c r="G28" s="42">
        <v>1327.8195000000001</v>
      </c>
      <c r="H28" s="42">
        <v>297.69049999999999</v>
      </c>
      <c r="I28" s="42">
        <v>338.20249999999999</v>
      </c>
      <c r="J28" s="42">
        <v>898.65250000000003</v>
      </c>
      <c r="K28" s="42">
        <v>661.74950000000001</v>
      </c>
      <c r="L28" s="42">
        <v>48.422499999999999</v>
      </c>
      <c r="M28" s="42">
        <v>1181.2915</v>
      </c>
      <c r="N28" s="42">
        <v>891.12249999999995</v>
      </c>
      <c r="O28" s="42">
        <v>857.37049999999999</v>
      </c>
      <c r="P28" s="42">
        <v>835.52449999999999</v>
      </c>
      <c r="Q28" s="42">
        <v>885.46950000000004</v>
      </c>
      <c r="R28" s="42">
        <v>474.68049999999999</v>
      </c>
      <c r="S28" s="42">
        <v>545.95349999999996</v>
      </c>
      <c r="T28" s="42">
        <v>85.995999999999995</v>
      </c>
      <c r="U28" s="42">
        <v>428.36450000000002</v>
      </c>
      <c r="V28" s="42">
        <v>628.50350000000003</v>
      </c>
      <c r="W28" s="53">
        <v>585.70849999999996</v>
      </c>
    </row>
    <row r="29" spans="1:23" ht="15" customHeight="1" x14ac:dyDescent="0.45">
      <c r="A29" s="36" t="s">
        <v>284</v>
      </c>
      <c r="B29" s="41">
        <v>934.51350000000002</v>
      </c>
      <c r="C29" s="42">
        <v>523.37350000000004</v>
      </c>
      <c r="D29" s="42">
        <v>703.24850000000004</v>
      </c>
      <c r="E29" s="42">
        <v>549.62249999999995</v>
      </c>
      <c r="F29" s="42">
        <v>1210.1635000000001</v>
      </c>
      <c r="G29" s="42">
        <v>1331.4245000000001</v>
      </c>
      <c r="H29" s="42">
        <v>301.2955</v>
      </c>
      <c r="I29" s="42">
        <v>334.59750000000003</v>
      </c>
      <c r="J29" s="42">
        <v>895.04750000000001</v>
      </c>
      <c r="K29" s="42">
        <v>665.35450000000003</v>
      </c>
      <c r="L29" s="42">
        <v>44.817500000000003</v>
      </c>
      <c r="M29" s="42">
        <v>1184.8965000000001</v>
      </c>
      <c r="N29" s="42">
        <v>894.72749999999996</v>
      </c>
      <c r="O29" s="42">
        <v>853.76549999999997</v>
      </c>
      <c r="P29" s="42">
        <v>831.91949999999997</v>
      </c>
      <c r="Q29" s="42">
        <v>881.86450000000002</v>
      </c>
      <c r="R29" s="42">
        <v>478.28550000000001</v>
      </c>
      <c r="S29" s="42">
        <v>542.34849999999994</v>
      </c>
      <c r="T29" s="42">
        <v>89.600999999999999</v>
      </c>
      <c r="U29" s="42">
        <v>431.96949999999998</v>
      </c>
      <c r="V29" s="42">
        <v>632.10850000000005</v>
      </c>
      <c r="W29" s="53">
        <v>582.10350000000005</v>
      </c>
    </row>
    <row r="30" spans="1:23" ht="15" customHeight="1" x14ac:dyDescent="0.45">
      <c r="A30" s="36" t="s">
        <v>285</v>
      </c>
      <c r="B30" s="41">
        <v>922.7115</v>
      </c>
      <c r="C30" s="42">
        <v>511.57150000000001</v>
      </c>
      <c r="D30" s="42">
        <v>715.05050000000006</v>
      </c>
      <c r="E30" s="42">
        <v>561.42449999999997</v>
      </c>
      <c r="F30" s="42">
        <v>1221.9655</v>
      </c>
      <c r="G30" s="42">
        <v>1343.2265</v>
      </c>
      <c r="H30" s="42">
        <v>313.09750000000003</v>
      </c>
      <c r="I30" s="42">
        <v>322.7955</v>
      </c>
      <c r="J30" s="42">
        <v>883.24549999999999</v>
      </c>
      <c r="K30" s="42">
        <v>677.15650000000005</v>
      </c>
      <c r="L30" s="42">
        <v>33.015500000000003</v>
      </c>
      <c r="M30" s="42">
        <v>1196.6985</v>
      </c>
      <c r="N30" s="42">
        <v>906.52949999999998</v>
      </c>
      <c r="O30" s="42">
        <v>841.96349999999995</v>
      </c>
      <c r="P30" s="42">
        <v>820.11749999999995</v>
      </c>
      <c r="Q30" s="42">
        <v>870.0625</v>
      </c>
      <c r="R30" s="42">
        <v>490.08749999999998</v>
      </c>
      <c r="S30" s="42">
        <v>530.54650000000004</v>
      </c>
      <c r="T30" s="42">
        <v>101.40300000000001</v>
      </c>
      <c r="U30" s="42">
        <v>443.7715</v>
      </c>
      <c r="V30" s="42">
        <v>643.91049999999996</v>
      </c>
      <c r="W30" s="53">
        <v>570.30150000000003</v>
      </c>
    </row>
    <row r="31" spans="1:23" ht="15" customHeight="1" x14ac:dyDescent="0.45">
      <c r="A31" s="36" t="s">
        <v>286</v>
      </c>
      <c r="B31" s="41">
        <v>924.11350000000004</v>
      </c>
      <c r="C31" s="42">
        <v>512.97349999999994</v>
      </c>
      <c r="D31" s="42">
        <v>713.64850000000001</v>
      </c>
      <c r="E31" s="42">
        <v>560.02250000000004</v>
      </c>
      <c r="F31" s="42">
        <v>1220.5635</v>
      </c>
      <c r="G31" s="42">
        <v>1341.8244999999999</v>
      </c>
      <c r="H31" s="42">
        <v>311.69549999999998</v>
      </c>
      <c r="I31" s="42">
        <v>324.19749999999999</v>
      </c>
      <c r="J31" s="42">
        <v>884.64750000000004</v>
      </c>
      <c r="K31" s="42">
        <v>675.75450000000001</v>
      </c>
      <c r="L31" s="42">
        <v>34.417499999999997</v>
      </c>
      <c r="M31" s="42">
        <v>1195.2964999999999</v>
      </c>
      <c r="N31" s="42">
        <v>905.12750000000005</v>
      </c>
      <c r="O31" s="42">
        <v>843.3655</v>
      </c>
      <c r="P31" s="42">
        <v>821.51949999999999</v>
      </c>
      <c r="Q31" s="42">
        <v>871.46450000000004</v>
      </c>
      <c r="R31" s="42">
        <v>488.68549999999999</v>
      </c>
      <c r="S31" s="42">
        <v>531.94849999999997</v>
      </c>
      <c r="T31" s="42">
        <v>100.001</v>
      </c>
      <c r="U31" s="42">
        <v>442.36950000000002</v>
      </c>
      <c r="V31" s="42">
        <v>642.50850000000003</v>
      </c>
      <c r="W31" s="53">
        <v>571.70349999999996</v>
      </c>
    </row>
    <row r="32" spans="1:23" ht="15" customHeight="1" x14ac:dyDescent="0.45">
      <c r="A32" s="36" t="s">
        <v>507</v>
      </c>
      <c r="B32" s="41">
        <v>918.43349999999998</v>
      </c>
      <c r="C32" s="42">
        <v>507.29349999999999</v>
      </c>
      <c r="D32" s="42">
        <v>719.32849999999996</v>
      </c>
      <c r="E32" s="42">
        <v>565.70249999999999</v>
      </c>
      <c r="F32" s="42">
        <v>1226.2435</v>
      </c>
      <c r="G32" s="42">
        <v>1347.5045</v>
      </c>
      <c r="H32" s="42">
        <v>317.37549999999999</v>
      </c>
      <c r="I32" s="42">
        <v>318.51749999999998</v>
      </c>
      <c r="J32" s="42">
        <v>878.96749999999997</v>
      </c>
      <c r="K32" s="42">
        <v>681.43449999999996</v>
      </c>
      <c r="L32" s="42">
        <v>28.737500000000001</v>
      </c>
      <c r="M32" s="42">
        <v>1200.9765</v>
      </c>
      <c r="N32" s="42">
        <v>910.8075</v>
      </c>
      <c r="O32" s="42">
        <v>837.68550000000005</v>
      </c>
      <c r="P32" s="42">
        <v>815.83950000000004</v>
      </c>
      <c r="Q32" s="42">
        <v>865.78449999999998</v>
      </c>
      <c r="R32" s="42">
        <v>494.3655</v>
      </c>
      <c r="S32" s="42">
        <v>526.26850000000002</v>
      </c>
      <c r="T32" s="42">
        <v>105.681</v>
      </c>
      <c r="U32" s="42">
        <v>448.04950000000002</v>
      </c>
      <c r="V32" s="42">
        <v>648.18849999999998</v>
      </c>
      <c r="W32" s="53">
        <v>566.02350000000001</v>
      </c>
    </row>
    <row r="33" spans="1:23" ht="15" customHeight="1" x14ac:dyDescent="0.45">
      <c r="A33" s="36" t="s">
        <v>287</v>
      </c>
      <c r="B33" s="41">
        <v>916.33349999999996</v>
      </c>
      <c r="C33" s="42">
        <v>505.19349999999997</v>
      </c>
      <c r="D33" s="42">
        <v>721.42849999999999</v>
      </c>
      <c r="E33" s="42">
        <v>567.80250000000001</v>
      </c>
      <c r="F33" s="42">
        <v>1228.3434999999999</v>
      </c>
      <c r="G33" s="42">
        <v>1349.6044999999999</v>
      </c>
      <c r="H33" s="42">
        <v>319.47550000000001</v>
      </c>
      <c r="I33" s="42">
        <v>316.41750000000002</v>
      </c>
      <c r="J33" s="42">
        <v>876.86749999999995</v>
      </c>
      <c r="K33" s="42">
        <v>683.53449999999998</v>
      </c>
      <c r="L33" s="42">
        <v>26.637499999999999</v>
      </c>
      <c r="M33" s="42">
        <v>1203.0764999999999</v>
      </c>
      <c r="N33" s="42">
        <v>912.90750000000003</v>
      </c>
      <c r="O33" s="42">
        <v>835.58550000000002</v>
      </c>
      <c r="P33" s="42">
        <v>813.73950000000002</v>
      </c>
      <c r="Q33" s="42">
        <v>863.68449999999996</v>
      </c>
      <c r="R33" s="42">
        <v>496.46550000000002</v>
      </c>
      <c r="S33" s="42">
        <v>524.16849999999999</v>
      </c>
      <c r="T33" s="42">
        <v>107.78100000000001</v>
      </c>
      <c r="U33" s="42">
        <v>450.14949999999999</v>
      </c>
      <c r="V33" s="42">
        <v>650.2885</v>
      </c>
      <c r="W33" s="53">
        <v>563.92349999999999</v>
      </c>
    </row>
    <row r="34" spans="1:23" ht="15" customHeight="1" x14ac:dyDescent="0.45">
      <c r="A34" s="36" t="s">
        <v>288</v>
      </c>
      <c r="B34" s="41">
        <v>897.79600000000005</v>
      </c>
      <c r="C34" s="42">
        <v>486.65600000000001</v>
      </c>
      <c r="D34" s="42">
        <v>739.96600000000001</v>
      </c>
      <c r="E34" s="42">
        <v>586.34</v>
      </c>
      <c r="F34" s="42">
        <v>1236.5985000000001</v>
      </c>
      <c r="G34" s="42">
        <v>1368.1420000000001</v>
      </c>
      <c r="H34" s="42">
        <v>338.01299999999998</v>
      </c>
      <c r="I34" s="42">
        <v>297.88</v>
      </c>
      <c r="J34" s="42">
        <v>858.33</v>
      </c>
      <c r="K34" s="42">
        <v>702.072</v>
      </c>
      <c r="L34" s="42">
        <v>8.1</v>
      </c>
      <c r="M34" s="42">
        <v>1221.614</v>
      </c>
      <c r="N34" s="42">
        <v>931.44500000000005</v>
      </c>
      <c r="O34" s="42">
        <v>817.048</v>
      </c>
      <c r="P34" s="42">
        <v>795.202</v>
      </c>
      <c r="Q34" s="42">
        <v>845.14700000000005</v>
      </c>
      <c r="R34" s="42">
        <v>515.00300000000004</v>
      </c>
      <c r="S34" s="42">
        <v>505.63099999999997</v>
      </c>
      <c r="T34" s="42">
        <v>126.3185</v>
      </c>
      <c r="U34" s="42">
        <v>468.68700000000001</v>
      </c>
      <c r="V34" s="42">
        <v>668.82600000000002</v>
      </c>
      <c r="W34" s="53">
        <v>545.38599999999997</v>
      </c>
    </row>
    <row r="35" spans="1:23" ht="15" customHeight="1" x14ac:dyDescent="0.45">
      <c r="A35" s="36" t="s">
        <v>289</v>
      </c>
      <c r="B35" s="41">
        <v>890.43</v>
      </c>
      <c r="C35" s="42">
        <v>479.29</v>
      </c>
      <c r="D35" s="42">
        <v>747.33199999999999</v>
      </c>
      <c r="E35" s="42">
        <v>593.70600000000002</v>
      </c>
      <c r="F35" s="42">
        <v>1229.2325000000001</v>
      </c>
      <c r="G35" s="42">
        <v>1375.508</v>
      </c>
      <c r="H35" s="42">
        <v>345.37900000000002</v>
      </c>
      <c r="I35" s="42">
        <v>290.51400000000001</v>
      </c>
      <c r="J35" s="42">
        <v>850.96400000000006</v>
      </c>
      <c r="K35" s="42">
        <v>709.43799999999999</v>
      </c>
      <c r="L35" s="42">
        <v>15.465999999999999</v>
      </c>
      <c r="M35" s="42">
        <v>1228.98</v>
      </c>
      <c r="N35" s="42">
        <v>938.81100000000004</v>
      </c>
      <c r="O35" s="42">
        <v>809.68200000000002</v>
      </c>
      <c r="P35" s="42">
        <v>787.83600000000001</v>
      </c>
      <c r="Q35" s="42">
        <v>837.78099999999995</v>
      </c>
      <c r="R35" s="42">
        <v>522.36900000000003</v>
      </c>
      <c r="S35" s="42">
        <v>498.26499999999999</v>
      </c>
      <c r="T35" s="42">
        <v>133.68450000000001</v>
      </c>
      <c r="U35" s="42">
        <v>476.053</v>
      </c>
      <c r="V35" s="42">
        <v>676.19200000000001</v>
      </c>
      <c r="W35" s="53">
        <v>538.02</v>
      </c>
    </row>
    <row r="36" spans="1:23" ht="15" customHeight="1" x14ac:dyDescent="0.45">
      <c r="A36" s="36" t="s">
        <v>290</v>
      </c>
      <c r="B36" s="41">
        <v>871.6</v>
      </c>
      <c r="C36" s="42">
        <v>460.46</v>
      </c>
      <c r="D36" s="42">
        <v>766.16200000000003</v>
      </c>
      <c r="E36" s="42">
        <v>612.53599999999994</v>
      </c>
      <c r="F36" s="42">
        <v>1210.4024999999999</v>
      </c>
      <c r="G36" s="42">
        <v>1394.338</v>
      </c>
      <c r="H36" s="42">
        <v>364.209</v>
      </c>
      <c r="I36" s="42">
        <v>271.68400000000003</v>
      </c>
      <c r="J36" s="42">
        <v>832.13400000000001</v>
      </c>
      <c r="K36" s="42">
        <v>728.26800000000003</v>
      </c>
      <c r="L36" s="42">
        <v>34.295999999999999</v>
      </c>
      <c r="M36" s="42">
        <v>1247.81</v>
      </c>
      <c r="N36" s="42">
        <v>957.64099999999996</v>
      </c>
      <c r="O36" s="42">
        <v>790.85199999999998</v>
      </c>
      <c r="P36" s="42">
        <v>769.00599999999997</v>
      </c>
      <c r="Q36" s="42">
        <v>818.95100000000002</v>
      </c>
      <c r="R36" s="42">
        <v>541.19899999999996</v>
      </c>
      <c r="S36" s="42">
        <v>479.435</v>
      </c>
      <c r="T36" s="42">
        <v>152.5145</v>
      </c>
      <c r="U36" s="42">
        <v>494.88299999999998</v>
      </c>
      <c r="V36" s="42">
        <v>695.02200000000005</v>
      </c>
      <c r="W36" s="53">
        <v>519.19000000000005</v>
      </c>
    </row>
    <row r="37" spans="1:23" ht="15" customHeight="1" x14ac:dyDescent="0.45">
      <c r="A37" s="36" t="s">
        <v>291</v>
      </c>
      <c r="B37" s="41">
        <v>871.59900000000005</v>
      </c>
      <c r="C37" s="42">
        <v>460.459</v>
      </c>
      <c r="D37" s="42">
        <v>766.16300000000001</v>
      </c>
      <c r="E37" s="42">
        <v>612.53700000000003</v>
      </c>
      <c r="F37" s="42">
        <v>1210.4014999999999</v>
      </c>
      <c r="G37" s="42">
        <v>1394.3389999999999</v>
      </c>
      <c r="H37" s="42">
        <v>364.21</v>
      </c>
      <c r="I37" s="42">
        <v>271.68299999999999</v>
      </c>
      <c r="J37" s="42">
        <v>832.13300000000004</v>
      </c>
      <c r="K37" s="42">
        <v>728.26900000000001</v>
      </c>
      <c r="L37" s="42">
        <v>34.296999999999997</v>
      </c>
      <c r="M37" s="42">
        <v>1247.8109999999999</v>
      </c>
      <c r="N37" s="42">
        <v>957.64200000000005</v>
      </c>
      <c r="O37" s="42">
        <v>790.851</v>
      </c>
      <c r="P37" s="42">
        <v>769.005</v>
      </c>
      <c r="Q37" s="42">
        <v>818.95</v>
      </c>
      <c r="R37" s="42">
        <v>541.20000000000005</v>
      </c>
      <c r="S37" s="42">
        <v>479.43400000000003</v>
      </c>
      <c r="T37" s="42">
        <v>152.5155</v>
      </c>
      <c r="U37" s="42">
        <v>494.88400000000001</v>
      </c>
      <c r="V37" s="42">
        <v>695.02300000000002</v>
      </c>
      <c r="W37" s="53">
        <v>519.18899999999996</v>
      </c>
    </row>
    <row r="38" spans="1:23" ht="15" customHeight="1" x14ac:dyDescent="0.45">
      <c r="A38" s="36" t="s">
        <v>292</v>
      </c>
      <c r="B38" s="41">
        <v>861.28599999999994</v>
      </c>
      <c r="C38" s="42">
        <v>450.14600000000002</v>
      </c>
      <c r="D38" s="42">
        <v>776.476</v>
      </c>
      <c r="E38" s="42">
        <v>622.85</v>
      </c>
      <c r="F38" s="42">
        <v>1200.0885000000001</v>
      </c>
      <c r="G38" s="42">
        <v>1404.652</v>
      </c>
      <c r="H38" s="42">
        <v>374.52300000000002</v>
      </c>
      <c r="I38" s="42">
        <v>261.37</v>
      </c>
      <c r="J38" s="42">
        <v>821.82</v>
      </c>
      <c r="K38" s="42">
        <v>738.58199999999999</v>
      </c>
      <c r="L38" s="42">
        <v>44.61</v>
      </c>
      <c r="M38" s="42">
        <v>1258.124</v>
      </c>
      <c r="N38" s="42">
        <v>967.95500000000004</v>
      </c>
      <c r="O38" s="42">
        <v>780.53800000000001</v>
      </c>
      <c r="P38" s="42">
        <v>758.69200000000001</v>
      </c>
      <c r="Q38" s="42">
        <v>808.63699999999994</v>
      </c>
      <c r="R38" s="42">
        <v>551.51300000000003</v>
      </c>
      <c r="S38" s="42">
        <v>469.12099999999998</v>
      </c>
      <c r="T38" s="42">
        <v>162.82849999999999</v>
      </c>
      <c r="U38" s="42">
        <v>505.197</v>
      </c>
      <c r="V38" s="42">
        <v>705.33600000000001</v>
      </c>
      <c r="W38" s="53">
        <v>508.87599999999998</v>
      </c>
    </row>
    <row r="39" spans="1:23" ht="15" customHeight="1" x14ac:dyDescent="0.45">
      <c r="A39" s="36" t="s">
        <v>293</v>
      </c>
      <c r="B39" s="41">
        <v>841.25599999999997</v>
      </c>
      <c r="C39" s="42">
        <v>430.11599999999999</v>
      </c>
      <c r="D39" s="42">
        <v>796.50599999999997</v>
      </c>
      <c r="E39" s="42">
        <v>642.88</v>
      </c>
      <c r="F39" s="42">
        <v>1180.0585000000001</v>
      </c>
      <c r="G39" s="42">
        <v>1424.682</v>
      </c>
      <c r="H39" s="42">
        <v>394.553</v>
      </c>
      <c r="I39" s="42">
        <v>241.34</v>
      </c>
      <c r="J39" s="42">
        <v>801.79</v>
      </c>
      <c r="K39" s="42">
        <v>758.61199999999997</v>
      </c>
      <c r="L39" s="42">
        <v>64.64</v>
      </c>
      <c r="M39" s="42">
        <v>1278.154</v>
      </c>
      <c r="N39" s="42">
        <v>987.98500000000001</v>
      </c>
      <c r="O39" s="42">
        <v>760.50800000000004</v>
      </c>
      <c r="P39" s="42">
        <v>738.66200000000003</v>
      </c>
      <c r="Q39" s="42">
        <v>788.60699999999997</v>
      </c>
      <c r="R39" s="42">
        <v>571.54300000000001</v>
      </c>
      <c r="S39" s="42">
        <v>449.09100000000001</v>
      </c>
      <c r="T39" s="42">
        <v>182.85849999999999</v>
      </c>
      <c r="U39" s="42">
        <v>525.22699999999998</v>
      </c>
      <c r="V39" s="42">
        <v>725.36599999999999</v>
      </c>
      <c r="W39" s="53">
        <v>488.846</v>
      </c>
    </row>
    <row r="40" spans="1:23" ht="15" customHeight="1" x14ac:dyDescent="0.45">
      <c r="A40" s="36" t="s">
        <v>294</v>
      </c>
      <c r="B40" s="41">
        <v>833.62400000000002</v>
      </c>
      <c r="C40" s="42">
        <v>422.48399999999998</v>
      </c>
      <c r="D40" s="42">
        <v>804.13800000000003</v>
      </c>
      <c r="E40" s="42">
        <v>650.51199999999994</v>
      </c>
      <c r="F40" s="42">
        <v>1172.4265</v>
      </c>
      <c r="G40" s="42">
        <v>1432.3140000000001</v>
      </c>
      <c r="H40" s="42">
        <v>402.185</v>
      </c>
      <c r="I40" s="42">
        <v>233.708</v>
      </c>
      <c r="J40" s="42">
        <v>794.15800000000002</v>
      </c>
      <c r="K40" s="42">
        <v>766.24400000000003</v>
      </c>
      <c r="L40" s="42">
        <v>72.272000000000006</v>
      </c>
      <c r="M40" s="42">
        <v>1285.7860000000001</v>
      </c>
      <c r="N40" s="42">
        <v>995.61699999999996</v>
      </c>
      <c r="O40" s="42">
        <v>752.87599999999998</v>
      </c>
      <c r="P40" s="42">
        <v>731.03</v>
      </c>
      <c r="Q40" s="42">
        <v>780.97500000000002</v>
      </c>
      <c r="R40" s="42">
        <v>579.17499999999995</v>
      </c>
      <c r="S40" s="42">
        <v>441.459</v>
      </c>
      <c r="T40" s="42">
        <v>190.4905</v>
      </c>
      <c r="U40" s="42">
        <v>532.85900000000004</v>
      </c>
      <c r="V40" s="42">
        <v>732.99800000000005</v>
      </c>
      <c r="W40" s="53">
        <v>481.214</v>
      </c>
    </row>
    <row r="41" spans="1:23" ht="15" customHeight="1" x14ac:dyDescent="0.45">
      <c r="A41" s="36" t="s">
        <v>295</v>
      </c>
      <c r="B41" s="41">
        <v>799.654</v>
      </c>
      <c r="C41" s="42">
        <v>388.51400000000001</v>
      </c>
      <c r="D41" s="42">
        <v>838.10799999999995</v>
      </c>
      <c r="E41" s="42">
        <v>684.48199999999997</v>
      </c>
      <c r="F41" s="42">
        <v>1138.4565</v>
      </c>
      <c r="G41" s="42">
        <v>1416.6904999999999</v>
      </c>
      <c r="H41" s="42">
        <v>436.15499999999997</v>
      </c>
      <c r="I41" s="42">
        <v>199.738</v>
      </c>
      <c r="J41" s="42">
        <v>760.18799999999999</v>
      </c>
      <c r="K41" s="42">
        <v>800.21400000000006</v>
      </c>
      <c r="L41" s="42">
        <v>106.242</v>
      </c>
      <c r="M41" s="42">
        <v>1270.1624999999999</v>
      </c>
      <c r="N41" s="42">
        <v>979.99350000000004</v>
      </c>
      <c r="O41" s="42">
        <v>718.90599999999995</v>
      </c>
      <c r="P41" s="42">
        <v>697.06</v>
      </c>
      <c r="Q41" s="42">
        <v>747.005</v>
      </c>
      <c r="R41" s="42">
        <v>613.14499999999998</v>
      </c>
      <c r="S41" s="42">
        <v>407.48899999999998</v>
      </c>
      <c r="T41" s="42">
        <v>224.4605</v>
      </c>
      <c r="U41" s="42">
        <v>566.82899999999995</v>
      </c>
      <c r="V41" s="42">
        <v>766.96799999999996</v>
      </c>
      <c r="W41" s="53">
        <v>447.24400000000003</v>
      </c>
    </row>
    <row r="42" spans="1:23" ht="15" customHeight="1" x14ac:dyDescent="0.45">
      <c r="A42" s="36" t="s">
        <v>508</v>
      </c>
      <c r="B42" s="41">
        <v>863.38400000000001</v>
      </c>
      <c r="C42" s="42">
        <v>452.24400000000003</v>
      </c>
      <c r="D42" s="42">
        <v>901.83799999999997</v>
      </c>
      <c r="E42" s="42">
        <v>748.21199999999999</v>
      </c>
      <c r="F42" s="42">
        <v>1202.1865</v>
      </c>
      <c r="G42" s="42">
        <v>1480.4204999999999</v>
      </c>
      <c r="H42" s="42">
        <v>499.88499999999999</v>
      </c>
      <c r="I42" s="42">
        <v>263.46800000000002</v>
      </c>
      <c r="J42" s="42">
        <v>823.91800000000001</v>
      </c>
      <c r="K42" s="42">
        <v>863.94399999999996</v>
      </c>
      <c r="L42" s="42">
        <v>169.97200000000001</v>
      </c>
      <c r="M42" s="42">
        <v>1333.8924999999999</v>
      </c>
      <c r="N42" s="42">
        <v>1043.7235000000001</v>
      </c>
      <c r="O42" s="42">
        <v>782.63599999999997</v>
      </c>
      <c r="P42" s="42">
        <v>760.79</v>
      </c>
      <c r="Q42" s="42">
        <v>810.73500000000001</v>
      </c>
      <c r="R42" s="42">
        <v>676.875</v>
      </c>
      <c r="S42" s="42">
        <v>471.21899999999999</v>
      </c>
      <c r="T42" s="42">
        <v>288.19049999999999</v>
      </c>
      <c r="U42" s="42">
        <v>630.55899999999997</v>
      </c>
      <c r="V42" s="42">
        <v>830.69799999999998</v>
      </c>
      <c r="W42" s="53">
        <v>510.97399999999999</v>
      </c>
    </row>
    <row r="43" spans="1:23" ht="15" customHeight="1" x14ac:dyDescent="0.45">
      <c r="A43" s="36" t="s">
        <v>296</v>
      </c>
      <c r="B43" s="41">
        <v>987.16700000000003</v>
      </c>
      <c r="C43" s="42">
        <v>576.02700000000004</v>
      </c>
      <c r="D43" s="42">
        <v>1025.6210000000001</v>
      </c>
      <c r="E43" s="42">
        <v>871.995</v>
      </c>
      <c r="F43" s="42">
        <v>1325.9694999999999</v>
      </c>
      <c r="G43" s="42">
        <v>1604.2035000000001</v>
      </c>
      <c r="H43" s="42">
        <v>623.66800000000001</v>
      </c>
      <c r="I43" s="42">
        <v>387.25099999999998</v>
      </c>
      <c r="J43" s="42">
        <v>947.70100000000002</v>
      </c>
      <c r="K43" s="42">
        <v>987.72699999999998</v>
      </c>
      <c r="L43" s="42">
        <v>293.755</v>
      </c>
      <c r="M43" s="42">
        <v>1457.6755000000001</v>
      </c>
      <c r="N43" s="42">
        <v>1167.5065</v>
      </c>
      <c r="O43" s="42">
        <v>906.41899999999998</v>
      </c>
      <c r="P43" s="42">
        <v>884.57299999999998</v>
      </c>
      <c r="Q43" s="42">
        <v>934.51800000000003</v>
      </c>
      <c r="R43" s="42">
        <v>800.65800000000002</v>
      </c>
      <c r="S43" s="42">
        <v>595.00199999999995</v>
      </c>
      <c r="T43" s="42">
        <v>411.9735</v>
      </c>
      <c r="U43" s="42">
        <v>754.34199999999998</v>
      </c>
      <c r="V43" s="42">
        <v>954.48099999999999</v>
      </c>
      <c r="W43" s="53">
        <v>634.75699999999995</v>
      </c>
    </row>
    <row r="44" spans="1:23" ht="15" customHeight="1" x14ac:dyDescent="0.45">
      <c r="A44" s="36" t="s">
        <v>297</v>
      </c>
      <c r="B44" s="41">
        <v>1001.967</v>
      </c>
      <c r="C44" s="42">
        <v>590.827</v>
      </c>
      <c r="D44" s="42">
        <v>1040.421</v>
      </c>
      <c r="E44" s="42">
        <v>886.79499999999996</v>
      </c>
      <c r="F44" s="42">
        <v>1340.7695000000001</v>
      </c>
      <c r="G44" s="42">
        <v>1619.0035</v>
      </c>
      <c r="H44" s="42">
        <v>638.46799999999996</v>
      </c>
      <c r="I44" s="42">
        <v>402.05099999999999</v>
      </c>
      <c r="J44" s="42">
        <v>962.50099999999998</v>
      </c>
      <c r="K44" s="42">
        <v>1002.527</v>
      </c>
      <c r="L44" s="42">
        <v>308.55500000000001</v>
      </c>
      <c r="M44" s="42">
        <v>1472.4755</v>
      </c>
      <c r="N44" s="42">
        <v>1182.3064999999999</v>
      </c>
      <c r="O44" s="42">
        <v>921.21900000000005</v>
      </c>
      <c r="P44" s="42">
        <v>899.37300000000005</v>
      </c>
      <c r="Q44" s="42">
        <v>949.31799999999998</v>
      </c>
      <c r="R44" s="42">
        <v>815.45799999999997</v>
      </c>
      <c r="S44" s="42">
        <v>609.80200000000002</v>
      </c>
      <c r="T44" s="42">
        <v>426.77350000000001</v>
      </c>
      <c r="U44" s="42">
        <v>769.14200000000005</v>
      </c>
      <c r="V44" s="42">
        <v>969.28099999999995</v>
      </c>
      <c r="W44" s="53">
        <v>649.55700000000002</v>
      </c>
    </row>
    <row r="45" spans="1:23" ht="15" customHeight="1" x14ac:dyDescent="0.45">
      <c r="A45" s="36" t="s">
        <v>298</v>
      </c>
      <c r="B45" s="41">
        <v>817.52099999999996</v>
      </c>
      <c r="C45" s="42">
        <v>370.64499999999998</v>
      </c>
      <c r="D45" s="42">
        <v>855.97699999999998</v>
      </c>
      <c r="E45" s="42">
        <v>702.351</v>
      </c>
      <c r="F45" s="42">
        <v>1156.3235</v>
      </c>
      <c r="G45" s="42">
        <v>1434.5574999999999</v>
      </c>
      <c r="H45" s="42">
        <v>454.024</v>
      </c>
      <c r="I45" s="42">
        <v>181.869</v>
      </c>
      <c r="J45" s="42">
        <v>778.05499999999995</v>
      </c>
      <c r="K45" s="42">
        <v>818.08299999999997</v>
      </c>
      <c r="L45" s="42">
        <v>124.111</v>
      </c>
      <c r="M45" s="42">
        <v>1288.0295000000001</v>
      </c>
      <c r="N45" s="42">
        <v>997.8605</v>
      </c>
      <c r="O45" s="42">
        <v>736.77300000000002</v>
      </c>
      <c r="P45" s="42">
        <v>714.92700000000002</v>
      </c>
      <c r="Q45" s="42">
        <v>764.87199999999996</v>
      </c>
      <c r="R45" s="42">
        <v>631.01400000000001</v>
      </c>
      <c r="S45" s="42">
        <v>425.35599999999999</v>
      </c>
      <c r="T45" s="42">
        <v>242.3295</v>
      </c>
      <c r="U45" s="42">
        <v>584.69799999999998</v>
      </c>
      <c r="V45" s="42">
        <v>784.83699999999999</v>
      </c>
      <c r="W45" s="53">
        <v>465.11099999999999</v>
      </c>
    </row>
    <row r="46" spans="1:23" ht="15" customHeight="1" x14ac:dyDescent="0.45">
      <c r="A46" s="36" t="s">
        <v>299</v>
      </c>
      <c r="B46" s="41">
        <v>837.71799999999996</v>
      </c>
      <c r="C46" s="42">
        <v>350.44799999999998</v>
      </c>
      <c r="D46" s="42">
        <v>876.17399999999998</v>
      </c>
      <c r="E46" s="42">
        <v>722.548</v>
      </c>
      <c r="F46" s="42">
        <v>1176.5205000000001</v>
      </c>
      <c r="G46" s="42">
        <v>1454.7545</v>
      </c>
      <c r="H46" s="42">
        <v>474.221</v>
      </c>
      <c r="I46" s="42">
        <v>161.672</v>
      </c>
      <c r="J46" s="42">
        <v>798.25199999999995</v>
      </c>
      <c r="K46" s="42">
        <v>838.28</v>
      </c>
      <c r="L46" s="42">
        <v>144.30799999999999</v>
      </c>
      <c r="M46" s="42">
        <v>1308.2265</v>
      </c>
      <c r="N46" s="42">
        <v>1018.0575</v>
      </c>
      <c r="O46" s="42">
        <v>756.97</v>
      </c>
      <c r="P46" s="42">
        <v>735.12400000000002</v>
      </c>
      <c r="Q46" s="42">
        <v>785.06899999999996</v>
      </c>
      <c r="R46" s="42">
        <v>651.21100000000001</v>
      </c>
      <c r="S46" s="42">
        <v>445.553</v>
      </c>
      <c r="T46" s="42">
        <v>262.5265</v>
      </c>
      <c r="U46" s="42">
        <v>604.89499999999998</v>
      </c>
      <c r="V46" s="42">
        <v>805.03399999999999</v>
      </c>
      <c r="W46" s="53">
        <v>485.30799999999999</v>
      </c>
    </row>
    <row r="47" spans="1:23" ht="15" customHeight="1" x14ac:dyDescent="0.45">
      <c r="A47" s="36" t="s">
        <v>300</v>
      </c>
      <c r="B47" s="41">
        <v>856.01099999999997</v>
      </c>
      <c r="C47" s="42">
        <v>332.15499999999997</v>
      </c>
      <c r="D47" s="42">
        <v>894.46699999999998</v>
      </c>
      <c r="E47" s="42">
        <v>740.84100000000001</v>
      </c>
      <c r="F47" s="42">
        <v>1194.8135</v>
      </c>
      <c r="G47" s="42">
        <v>1473.0474999999999</v>
      </c>
      <c r="H47" s="42">
        <v>492.51400000000001</v>
      </c>
      <c r="I47" s="42">
        <v>143.37899999999999</v>
      </c>
      <c r="J47" s="42">
        <v>816.54499999999996</v>
      </c>
      <c r="K47" s="42">
        <v>856.57299999999998</v>
      </c>
      <c r="L47" s="42">
        <v>162.601</v>
      </c>
      <c r="M47" s="42">
        <v>1326.5195000000001</v>
      </c>
      <c r="N47" s="42">
        <v>1036.3505</v>
      </c>
      <c r="O47" s="42">
        <v>775.26300000000003</v>
      </c>
      <c r="P47" s="42">
        <v>753.41700000000003</v>
      </c>
      <c r="Q47" s="42">
        <v>803.36199999999997</v>
      </c>
      <c r="R47" s="42">
        <v>669.50400000000002</v>
      </c>
      <c r="S47" s="42">
        <v>463.846</v>
      </c>
      <c r="T47" s="42">
        <v>280.81950000000001</v>
      </c>
      <c r="U47" s="42">
        <v>623.18799999999999</v>
      </c>
      <c r="V47" s="42">
        <v>823.327</v>
      </c>
      <c r="W47" s="53">
        <v>503.601</v>
      </c>
    </row>
    <row r="48" spans="1:23" ht="15" customHeight="1" x14ac:dyDescent="0.45">
      <c r="A48" s="36" t="s">
        <v>301</v>
      </c>
      <c r="B48" s="41">
        <v>866.96799999999996</v>
      </c>
      <c r="C48" s="42">
        <v>321.19799999999998</v>
      </c>
      <c r="D48" s="42">
        <v>905.42399999999998</v>
      </c>
      <c r="E48" s="42">
        <v>751.798</v>
      </c>
      <c r="F48" s="42">
        <v>1205.7705000000001</v>
      </c>
      <c r="G48" s="42">
        <v>1484.0045</v>
      </c>
      <c r="H48" s="42">
        <v>503.471</v>
      </c>
      <c r="I48" s="42">
        <v>132.422</v>
      </c>
      <c r="J48" s="42">
        <v>827.50199999999995</v>
      </c>
      <c r="K48" s="42">
        <v>867.53</v>
      </c>
      <c r="L48" s="42">
        <v>173.55799999999999</v>
      </c>
      <c r="M48" s="42">
        <v>1337.4765</v>
      </c>
      <c r="N48" s="42">
        <v>1047.3074999999999</v>
      </c>
      <c r="O48" s="42">
        <v>786.22</v>
      </c>
      <c r="P48" s="42">
        <v>764.37400000000002</v>
      </c>
      <c r="Q48" s="42">
        <v>814.31899999999996</v>
      </c>
      <c r="R48" s="42">
        <v>680.46100000000001</v>
      </c>
      <c r="S48" s="42">
        <v>474.803</v>
      </c>
      <c r="T48" s="42">
        <v>291.7765</v>
      </c>
      <c r="U48" s="42">
        <v>634.14499999999998</v>
      </c>
      <c r="V48" s="42">
        <v>834.28399999999999</v>
      </c>
      <c r="W48" s="53">
        <v>514.55799999999999</v>
      </c>
    </row>
    <row r="49" spans="1:23" ht="15" customHeight="1" x14ac:dyDescent="0.45">
      <c r="A49" s="36" t="s">
        <v>302</v>
      </c>
      <c r="B49" s="41">
        <v>881.36400000000003</v>
      </c>
      <c r="C49" s="42">
        <v>306.80200000000002</v>
      </c>
      <c r="D49" s="42">
        <v>919.82</v>
      </c>
      <c r="E49" s="42">
        <v>766.19399999999996</v>
      </c>
      <c r="F49" s="42">
        <v>1220.1665</v>
      </c>
      <c r="G49" s="42">
        <v>1498.4005</v>
      </c>
      <c r="H49" s="42">
        <v>517.86699999999996</v>
      </c>
      <c r="I49" s="42">
        <v>118.026</v>
      </c>
      <c r="J49" s="42">
        <v>841.89800000000002</v>
      </c>
      <c r="K49" s="42">
        <v>881.92600000000004</v>
      </c>
      <c r="L49" s="42">
        <v>187.95400000000001</v>
      </c>
      <c r="M49" s="42">
        <v>1351.8724999999999</v>
      </c>
      <c r="N49" s="42">
        <v>1061.7035000000001</v>
      </c>
      <c r="O49" s="42">
        <v>800.61599999999999</v>
      </c>
      <c r="P49" s="42">
        <v>778.77</v>
      </c>
      <c r="Q49" s="42">
        <v>828.71500000000003</v>
      </c>
      <c r="R49" s="42">
        <v>694.85699999999997</v>
      </c>
      <c r="S49" s="42">
        <v>489.19900000000001</v>
      </c>
      <c r="T49" s="42">
        <v>306.17250000000001</v>
      </c>
      <c r="U49" s="42">
        <v>648.54100000000005</v>
      </c>
      <c r="V49" s="42">
        <v>848.68</v>
      </c>
      <c r="W49" s="53">
        <v>528.95399999999995</v>
      </c>
    </row>
    <row r="50" spans="1:23" ht="15" customHeight="1" x14ac:dyDescent="0.45">
      <c r="A50" s="36" t="s">
        <v>303</v>
      </c>
      <c r="B50" s="41">
        <v>909.70799999999997</v>
      </c>
      <c r="C50" s="42">
        <v>278.45800000000003</v>
      </c>
      <c r="D50" s="42">
        <v>948.16399999999999</v>
      </c>
      <c r="E50" s="42">
        <v>794.53800000000001</v>
      </c>
      <c r="F50" s="42">
        <v>1248.5105000000001</v>
      </c>
      <c r="G50" s="42">
        <v>1526.7445</v>
      </c>
      <c r="H50" s="42">
        <v>546.21100000000001</v>
      </c>
      <c r="I50" s="42">
        <v>89.682000000000002</v>
      </c>
      <c r="J50" s="42">
        <v>870.24199999999996</v>
      </c>
      <c r="K50" s="42">
        <v>910.27</v>
      </c>
      <c r="L50" s="42">
        <v>216.298</v>
      </c>
      <c r="M50" s="42">
        <v>1380.2165</v>
      </c>
      <c r="N50" s="42">
        <v>1090.0474999999999</v>
      </c>
      <c r="O50" s="42">
        <v>828.96</v>
      </c>
      <c r="P50" s="42">
        <v>807.11400000000003</v>
      </c>
      <c r="Q50" s="42">
        <v>857.05899999999997</v>
      </c>
      <c r="R50" s="42">
        <v>723.20100000000002</v>
      </c>
      <c r="S50" s="42">
        <v>517.54300000000001</v>
      </c>
      <c r="T50" s="42">
        <v>334.51650000000001</v>
      </c>
      <c r="U50" s="42">
        <v>676.88499999999999</v>
      </c>
      <c r="V50" s="42">
        <v>877.024</v>
      </c>
      <c r="W50" s="53">
        <v>557.298</v>
      </c>
    </row>
    <row r="51" spans="1:23" ht="15" customHeight="1" x14ac:dyDescent="0.45">
      <c r="A51" s="36" t="s">
        <v>304</v>
      </c>
      <c r="B51" s="41">
        <v>931.06899999999996</v>
      </c>
      <c r="C51" s="42">
        <v>257.09699999999998</v>
      </c>
      <c r="D51" s="42">
        <v>969.52499999999998</v>
      </c>
      <c r="E51" s="42">
        <v>815.899</v>
      </c>
      <c r="F51" s="42">
        <v>1269.8715</v>
      </c>
      <c r="G51" s="42">
        <v>1548.1054999999999</v>
      </c>
      <c r="H51" s="42">
        <v>567.572</v>
      </c>
      <c r="I51" s="42">
        <v>68.320999999999998</v>
      </c>
      <c r="J51" s="42">
        <v>891.60299999999995</v>
      </c>
      <c r="K51" s="42">
        <v>931.63099999999997</v>
      </c>
      <c r="L51" s="42">
        <v>237.65899999999999</v>
      </c>
      <c r="M51" s="42">
        <v>1401.5775000000001</v>
      </c>
      <c r="N51" s="42">
        <v>1111.4085</v>
      </c>
      <c r="O51" s="42">
        <v>850.32100000000003</v>
      </c>
      <c r="P51" s="42">
        <v>828.47500000000002</v>
      </c>
      <c r="Q51" s="42">
        <v>878.42</v>
      </c>
      <c r="R51" s="42">
        <v>744.56200000000001</v>
      </c>
      <c r="S51" s="42">
        <v>538.904</v>
      </c>
      <c r="T51" s="42">
        <v>355.8775</v>
      </c>
      <c r="U51" s="42">
        <v>698.24599999999998</v>
      </c>
      <c r="V51" s="42">
        <v>898.38499999999999</v>
      </c>
      <c r="W51" s="53">
        <v>578.65899999999999</v>
      </c>
    </row>
    <row r="52" spans="1:23" ht="15" customHeight="1" x14ac:dyDescent="0.45">
      <c r="A52" s="36" t="s">
        <v>509</v>
      </c>
      <c r="B52" s="41">
        <v>958.92700000000002</v>
      </c>
      <c r="C52" s="42">
        <v>229.93799999999999</v>
      </c>
      <c r="D52" s="42">
        <v>1002.028</v>
      </c>
      <c r="E52" s="42">
        <v>848.40200000000004</v>
      </c>
      <c r="F52" s="42">
        <v>1297.7294999999999</v>
      </c>
      <c r="G52" s="42">
        <v>1575.9635000000001</v>
      </c>
      <c r="H52" s="42">
        <v>600.07500000000005</v>
      </c>
      <c r="I52" s="42">
        <v>35.817999999999998</v>
      </c>
      <c r="J52" s="42">
        <v>919.46100000000001</v>
      </c>
      <c r="K52" s="42">
        <v>964.13400000000001</v>
      </c>
      <c r="L52" s="42">
        <v>270.16199999999998</v>
      </c>
      <c r="M52" s="42">
        <v>1429.4355</v>
      </c>
      <c r="N52" s="42">
        <v>1139.2665</v>
      </c>
      <c r="O52" s="42">
        <v>878.17899999999997</v>
      </c>
      <c r="P52" s="42">
        <v>856.33299999999997</v>
      </c>
      <c r="Q52" s="42">
        <v>906.27800000000002</v>
      </c>
      <c r="R52" s="42">
        <v>777.06500000000005</v>
      </c>
      <c r="S52" s="42">
        <v>566.76199999999994</v>
      </c>
      <c r="T52" s="42">
        <v>388.38049999999998</v>
      </c>
      <c r="U52" s="42">
        <v>730.74900000000002</v>
      </c>
      <c r="V52" s="42">
        <v>930.88800000000003</v>
      </c>
      <c r="W52" s="53">
        <v>606.51700000000005</v>
      </c>
    </row>
    <row r="53" spans="1:23" ht="15" customHeight="1" x14ac:dyDescent="0.45">
      <c r="A53" s="36" t="s">
        <v>305</v>
      </c>
      <c r="B53" s="41">
        <v>934.50900000000001</v>
      </c>
      <c r="C53" s="42">
        <v>205.52</v>
      </c>
      <c r="D53" s="42">
        <v>1026.4459999999999</v>
      </c>
      <c r="E53" s="42">
        <v>872.82</v>
      </c>
      <c r="F53" s="42">
        <v>1273.3115</v>
      </c>
      <c r="G53" s="42">
        <v>1551.5454999999999</v>
      </c>
      <c r="H53" s="42">
        <v>624.49300000000005</v>
      </c>
      <c r="I53" s="42">
        <v>11.4</v>
      </c>
      <c r="J53" s="42">
        <v>895.04300000000001</v>
      </c>
      <c r="K53" s="42">
        <v>988.55200000000002</v>
      </c>
      <c r="L53" s="42">
        <v>294.58</v>
      </c>
      <c r="M53" s="42">
        <v>1405.0174999999999</v>
      </c>
      <c r="N53" s="42">
        <v>1114.8485000000001</v>
      </c>
      <c r="O53" s="42">
        <v>853.76099999999997</v>
      </c>
      <c r="P53" s="42">
        <v>831.91499999999996</v>
      </c>
      <c r="Q53" s="42">
        <v>881.86</v>
      </c>
      <c r="R53" s="42">
        <v>801.48299999999995</v>
      </c>
      <c r="S53" s="42">
        <v>542.34400000000005</v>
      </c>
      <c r="T53" s="42">
        <v>412.79849999999999</v>
      </c>
      <c r="U53" s="42">
        <v>755.16700000000003</v>
      </c>
      <c r="V53" s="42">
        <v>955.30600000000004</v>
      </c>
      <c r="W53" s="53">
        <v>582.09900000000005</v>
      </c>
    </row>
    <row r="54" spans="1:23" ht="15" customHeight="1" x14ac:dyDescent="0.45">
      <c r="A54" s="36" t="s">
        <v>306</v>
      </c>
      <c r="B54" s="41">
        <v>919.16300000000001</v>
      </c>
      <c r="C54" s="42">
        <v>190.17400000000001</v>
      </c>
      <c r="D54" s="42">
        <v>1041.7919999999999</v>
      </c>
      <c r="E54" s="42">
        <v>888.16600000000005</v>
      </c>
      <c r="F54" s="42">
        <v>1257.9655</v>
      </c>
      <c r="G54" s="42">
        <v>1536.1994999999999</v>
      </c>
      <c r="H54" s="42">
        <v>639.83900000000006</v>
      </c>
      <c r="I54" s="42">
        <v>26.745999999999999</v>
      </c>
      <c r="J54" s="42">
        <v>879.697</v>
      </c>
      <c r="K54" s="42">
        <v>1003.898</v>
      </c>
      <c r="L54" s="42">
        <v>309.92599999999999</v>
      </c>
      <c r="M54" s="42">
        <v>1389.6714999999999</v>
      </c>
      <c r="N54" s="42">
        <v>1099.5025000000001</v>
      </c>
      <c r="O54" s="42">
        <v>838.41499999999996</v>
      </c>
      <c r="P54" s="42">
        <v>816.56899999999996</v>
      </c>
      <c r="Q54" s="42">
        <v>866.51400000000001</v>
      </c>
      <c r="R54" s="42">
        <v>816.82899999999995</v>
      </c>
      <c r="S54" s="42">
        <v>526.99800000000005</v>
      </c>
      <c r="T54" s="42">
        <v>428.14449999999999</v>
      </c>
      <c r="U54" s="42">
        <v>770.51300000000003</v>
      </c>
      <c r="V54" s="42">
        <v>970.65200000000004</v>
      </c>
      <c r="W54" s="53">
        <v>566.75300000000004</v>
      </c>
    </row>
    <row r="55" spans="1:23" ht="15" customHeight="1" x14ac:dyDescent="0.45">
      <c r="A55" s="36" t="s">
        <v>307</v>
      </c>
      <c r="B55" s="41">
        <v>908.16300000000001</v>
      </c>
      <c r="C55" s="42">
        <v>179.17400000000001</v>
      </c>
      <c r="D55" s="42">
        <v>1036.8295000000001</v>
      </c>
      <c r="E55" s="42">
        <v>893.822</v>
      </c>
      <c r="F55" s="42">
        <v>1246.9655</v>
      </c>
      <c r="G55" s="42">
        <v>1525.1994999999999</v>
      </c>
      <c r="H55" s="42">
        <v>645.495</v>
      </c>
      <c r="I55" s="42">
        <v>37.746000000000002</v>
      </c>
      <c r="J55" s="42">
        <v>868.697</v>
      </c>
      <c r="K55" s="42">
        <v>998.93550000000005</v>
      </c>
      <c r="L55" s="42">
        <v>315.58199999999999</v>
      </c>
      <c r="M55" s="42">
        <v>1378.6714999999999</v>
      </c>
      <c r="N55" s="42">
        <v>1088.5025000000001</v>
      </c>
      <c r="O55" s="42">
        <v>827.41499999999996</v>
      </c>
      <c r="P55" s="42">
        <v>805.56899999999996</v>
      </c>
      <c r="Q55" s="42">
        <v>855.51400000000001</v>
      </c>
      <c r="R55" s="42">
        <v>822.48500000000001</v>
      </c>
      <c r="S55" s="42">
        <v>515.99800000000005</v>
      </c>
      <c r="T55" s="42">
        <v>433.8005</v>
      </c>
      <c r="U55" s="42">
        <v>776.16899999999998</v>
      </c>
      <c r="V55" s="42">
        <v>965.68949999999995</v>
      </c>
      <c r="W55" s="53">
        <v>555.75300000000004</v>
      </c>
    </row>
    <row r="56" spans="1:23" ht="15" customHeight="1" x14ac:dyDescent="0.45">
      <c r="A56" s="36" t="s">
        <v>308</v>
      </c>
      <c r="B56" s="41">
        <v>910.46299999999997</v>
      </c>
      <c r="C56" s="42">
        <v>181.47399999999999</v>
      </c>
      <c r="D56" s="42">
        <v>1039.1295</v>
      </c>
      <c r="E56" s="42">
        <v>896.12199999999996</v>
      </c>
      <c r="F56" s="42">
        <v>1249.2655</v>
      </c>
      <c r="G56" s="42">
        <v>1527.4994999999999</v>
      </c>
      <c r="H56" s="42">
        <v>647.79499999999996</v>
      </c>
      <c r="I56" s="42">
        <v>35.445999999999998</v>
      </c>
      <c r="J56" s="42">
        <v>870.99699999999996</v>
      </c>
      <c r="K56" s="42">
        <v>1001.2355</v>
      </c>
      <c r="L56" s="42">
        <v>317.88200000000001</v>
      </c>
      <c r="M56" s="42">
        <v>1380.9715000000001</v>
      </c>
      <c r="N56" s="42">
        <v>1090.8025</v>
      </c>
      <c r="O56" s="42">
        <v>829.71500000000003</v>
      </c>
      <c r="P56" s="42">
        <v>807.86900000000003</v>
      </c>
      <c r="Q56" s="42">
        <v>857.81399999999996</v>
      </c>
      <c r="R56" s="42">
        <v>824.78499999999997</v>
      </c>
      <c r="S56" s="42">
        <v>518.298</v>
      </c>
      <c r="T56" s="42">
        <v>436.10050000000001</v>
      </c>
      <c r="U56" s="42">
        <v>778.46900000000005</v>
      </c>
      <c r="V56" s="42">
        <v>967.98950000000002</v>
      </c>
      <c r="W56" s="53">
        <v>558.053</v>
      </c>
    </row>
    <row r="57" spans="1:23" ht="15" customHeight="1" x14ac:dyDescent="0.45">
      <c r="A57" s="36" t="s">
        <v>309</v>
      </c>
      <c r="B57" s="41">
        <v>896.96299999999997</v>
      </c>
      <c r="C57" s="42">
        <v>167.97399999999999</v>
      </c>
      <c r="D57" s="42">
        <v>1025.6295</v>
      </c>
      <c r="E57" s="42">
        <v>905.02200000000005</v>
      </c>
      <c r="F57" s="42">
        <v>1235.7655</v>
      </c>
      <c r="G57" s="42">
        <v>1513.9994999999999</v>
      </c>
      <c r="H57" s="42">
        <v>656.69500000000005</v>
      </c>
      <c r="I57" s="42">
        <v>48.945999999999998</v>
      </c>
      <c r="J57" s="42">
        <v>857.49699999999996</v>
      </c>
      <c r="K57" s="42">
        <v>987.7355</v>
      </c>
      <c r="L57" s="42">
        <v>326.78199999999998</v>
      </c>
      <c r="M57" s="42">
        <v>1367.4715000000001</v>
      </c>
      <c r="N57" s="42">
        <v>1077.3025</v>
      </c>
      <c r="O57" s="42">
        <v>816.21500000000003</v>
      </c>
      <c r="P57" s="42">
        <v>794.36900000000003</v>
      </c>
      <c r="Q57" s="42">
        <v>844.31399999999996</v>
      </c>
      <c r="R57" s="42">
        <v>833.68499999999995</v>
      </c>
      <c r="S57" s="42">
        <v>504.798</v>
      </c>
      <c r="T57" s="42">
        <v>445.00049999999999</v>
      </c>
      <c r="U57" s="42">
        <v>787.36900000000003</v>
      </c>
      <c r="V57" s="42">
        <v>954.48950000000002</v>
      </c>
      <c r="W57" s="53">
        <v>544.553</v>
      </c>
    </row>
    <row r="58" spans="1:23" ht="15" customHeight="1" x14ac:dyDescent="0.45">
      <c r="A58" s="36" t="s">
        <v>310</v>
      </c>
      <c r="B58" s="41">
        <v>939.90899999999999</v>
      </c>
      <c r="C58" s="42">
        <v>210.92</v>
      </c>
      <c r="D58" s="42">
        <v>1031.846</v>
      </c>
      <c r="E58" s="42">
        <v>878.22</v>
      </c>
      <c r="F58" s="42">
        <v>1278.7114999999999</v>
      </c>
      <c r="G58" s="42">
        <v>1556.9455</v>
      </c>
      <c r="H58" s="42">
        <v>629.89300000000003</v>
      </c>
      <c r="I58" s="42">
        <v>6</v>
      </c>
      <c r="J58" s="42">
        <v>900.44299999999998</v>
      </c>
      <c r="K58" s="42">
        <v>993.952</v>
      </c>
      <c r="L58" s="42">
        <v>299.98</v>
      </c>
      <c r="M58" s="42">
        <v>1410.4175</v>
      </c>
      <c r="N58" s="42">
        <v>1120.2484999999999</v>
      </c>
      <c r="O58" s="42">
        <v>859.16099999999994</v>
      </c>
      <c r="P58" s="42">
        <v>837.31500000000005</v>
      </c>
      <c r="Q58" s="42">
        <v>887.26</v>
      </c>
      <c r="R58" s="42">
        <v>806.88300000000004</v>
      </c>
      <c r="S58" s="42">
        <v>547.74400000000003</v>
      </c>
      <c r="T58" s="42">
        <v>418.19850000000002</v>
      </c>
      <c r="U58" s="42">
        <v>760.56700000000001</v>
      </c>
      <c r="V58" s="42">
        <v>960.70600000000002</v>
      </c>
      <c r="W58" s="53">
        <v>587.49900000000002</v>
      </c>
    </row>
    <row r="59" spans="1:23" ht="15" customHeight="1" x14ac:dyDescent="0.45">
      <c r="A59" s="36" t="s">
        <v>311</v>
      </c>
      <c r="B59" s="41">
        <v>1080.181</v>
      </c>
      <c r="C59" s="42">
        <v>669.04100000000005</v>
      </c>
      <c r="D59" s="42">
        <v>557.58100000000002</v>
      </c>
      <c r="E59" s="42">
        <v>403.95499999999998</v>
      </c>
      <c r="F59" s="42">
        <v>1064.4960000000001</v>
      </c>
      <c r="G59" s="42">
        <v>1185.7570000000001</v>
      </c>
      <c r="H59" s="42">
        <v>159.04400000000001</v>
      </c>
      <c r="I59" s="42">
        <v>480.26499999999999</v>
      </c>
      <c r="J59" s="42">
        <v>1040.7149999999999</v>
      </c>
      <c r="K59" s="42">
        <v>519.68700000000001</v>
      </c>
      <c r="L59" s="42">
        <v>190.48500000000001</v>
      </c>
      <c r="M59" s="42">
        <v>1039.229</v>
      </c>
      <c r="N59" s="42">
        <v>749.06</v>
      </c>
      <c r="O59" s="42">
        <v>999.43299999999999</v>
      </c>
      <c r="P59" s="42">
        <v>977.58699999999999</v>
      </c>
      <c r="Q59" s="42">
        <v>1027.5319999999999</v>
      </c>
      <c r="R59" s="42">
        <v>332.61799999999999</v>
      </c>
      <c r="S59" s="42">
        <v>658.36749999999995</v>
      </c>
      <c r="T59" s="42">
        <v>56.066499999999998</v>
      </c>
      <c r="U59" s="42">
        <v>286.30200000000002</v>
      </c>
      <c r="V59" s="42">
        <v>486.44099999999997</v>
      </c>
      <c r="W59" s="53">
        <v>538.69500000000005</v>
      </c>
    </row>
    <row r="60" spans="1:23" ht="15" customHeight="1" x14ac:dyDescent="0.45">
      <c r="A60" s="36" t="s">
        <v>312</v>
      </c>
      <c r="B60" s="41">
        <v>1153.2449999999999</v>
      </c>
      <c r="C60" s="42">
        <v>742.10500000000002</v>
      </c>
      <c r="D60" s="42">
        <v>484.517</v>
      </c>
      <c r="E60" s="42">
        <v>330.89100000000002</v>
      </c>
      <c r="F60" s="42">
        <v>991.43200000000002</v>
      </c>
      <c r="G60" s="42">
        <v>1112.693</v>
      </c>
      <c r="H60" s="42">
        <v>232.108</v>
      </c>
      <c r="I60" s="42">
        <v>553.32899999999995</v>
      </c>
      <c r="J60" s="42">
        <v>1113.779</v>
      </c>
      <c r="K60" s="42">
        <v>446.62299999999999</v>
      </c>
      <c r="L60" s="42">
        <v>263.54899999999998</v>
      </c>
      <c r="M60" s="42">
        <v>966.16499999999996</v>
      </c>
      <c r="N60" s="42">
        <v>675.99599999999998</v>
      </c>
      <c r="O60" s="42">
        <v>1072.4970000000001</v>
      </c>
      <c r="P60" s="42">
        <v>1050.6510000000001</v>
      </c>
      <c r="Q60" s="42">
        <v>1100.596</v>
      </c>
      <c r="R60" s="42">
        <v>259.55399999999997</v>
      </c>
      <c r="S60" s="42">
        <v>585.30349999999999</v>
      </c>
      <c r="T60" s="42">
        <v>129.13050000000001</v>
      </c>
      <c r="U60" s="42">
        <v>213.238</v>
      </c>
      <c r="V60" s="42">
        <v>413.37700000000001</v>
      </c>
      <c r="W60" s="53">
        <v>465.63099999999997</v>
      </c>
    </row>
    <row r="61" spans="1:23" ht="15" customHeight="1" x14ac:dyDescent="0.45">
      <c r="A61" s="36" t="s">
        <v>313</v>
      </c>
      <c r="B61" s="41">
        <v>1160.6614999999999</v>
      </c>
      <c r="C61" s="42">
        <v>758.42200000000003</v>
      </c>
      <c r="D61" s="42">
        <v>468.2</v>
      </c>
      <c r="E61" s="42">
        <v>314.57400000000001</v>
      </c>
      <c r="F61" s="42">
        <v>975.11500000000001</v>
      </c>
      <c r="G61" s="42">
        <v>1096.376</v>
      </c>
      <c r="H61" s="42">
        <v>248.42500000000001</v>
      </c>
      <c r="I61" s="42">
        <v>569.64599999999996</v>
      </c>
      <c r="J61" s="42">
        <v>1121.1955</v>
      </c>
      <c r="K61" s="42">
        <v>430.30599999999998</v>
      </c>
      <c r="L61" s="42">
        <v>279.86599999999999</v>
      </c>
      <c r="M61" s="42">
        <v>949.84799999999996</v>
      </c>
      <c r="N61" s="42">
        <v>659.67899999999997</v>
      </c>
      <c r="O61" s="42">
        <v>1079.9135000000001</v>
      </c>
      <c r="P61" s="42">
        <v>1058.0675000000001</v>
      </c>
      <c r="Q61" s="42">
        <v>1108.0125</v>
      </c>
      <c r="R61" s="42">
        <v>243.23699999999999</v>
      </c>
      <c r="S61" s="42">
        <v>568.98649999999998</v>
      </c>
      <c r="T61" s="42">
        <v>145.44749999999999</v>
      </c>
      <c r="U61" s="42">
        <v>196.92099999999999</v>
      </c>
      <c r="V61" s="42">
        <v>397.06</v>
      </c>
      <c r="W61" s="53">
        <v>449.31400000000002</v>
      </c>
    </row>
    <row r="62" spans="1:23" ht="15" customHeight="1" x14ac:dyDescent="0.45">
      <c r="A62" s="36" t="s">
        <v>510</v>
      </c>
      <c r="B62" s="41">
        <v>1156.6614999999999</v>
      </c>
      <c r="C62" s="42">
        <v>762.42200000000003</v>
      </c>
      <c r="D62" s="42">
        <v>464.2</v>
      </c>
      <c r="E62" s="42">
        <v>310.57400000000001</v>
      </c>
      <c r="F62" s="42">
        <v>971.11500000000001</v>
      </c>
      <c r="G62" s="42">
        <v>1092.376</v>
      </c>
      <c r="H62" s="42">
        <v>252.42500000000001</v>
      </c>
      <c r="I62" s="42">
        <v>573.64599999999996</v>
      </c>
      <c r="J62" s="42">
        <v>1117.1955</v>
      </c>
      <c r="K62" s="42">
        <v>426.30599999999998</v>
      </c>
      <c r="L62" s="42">
        <v>283.86599999999999</v>
      </c>
      <c r="M62" s="42">
        <v>945.84799999999996</v>
      </c>
      <c r="N62" s="42">
        <v>655.67899999999997</v>
      </c>
      <c r="O62" s="42">
        <v>1075.9135000000001</v>
      </c>
      <c r="P62" s="42">
        <v>1054.0675000000001</v>
      </c>
      <c r="Q62" s="42">
        <v>1104.0125</v>
      </c>
      <c r="R62" s="42">
        <v>239.23699999999999</v>
      </c>
      <c r="S62" s="42">
        <v>564.98649999999998</v>
      </c>
      <c r="T62" s="42">
        <v>149.44749999999999</v>
      </c>
      <c r="U62" s="42">
        <v>192.92099999999999</v>
      </c>
      <c r="V62" s="42">
        <v>393.06</v>
      </c>
      <c r="W62" s="53">
        <v>445.31400000000002</v>
      </c>
    </row>
    <row r="63" spans="1:23" ht="15" customHeight="1" x14ac:dyDescent="0.45">
      <c r="A63" s="36" t="s">
        <v>314</v>
      </c>
      <c r="B63" s="41">
        <v>1140.8615</v>
      </c>
      <c r="C63" s="42">
        <v>778.22199999999998</v>
      </c>
      <c r="D63" s="42">
        <v>448.4</v>
      </c>
      <c r="E63" s="42">
        <v>294.774</v>
      </c>
      <c r="F63" s="42">
        <v>955.31500000000005</v>
      </c>
      <c r="G63" s="42">
        <v>1076.576</v>
      </c>
      <c r="H63" s="42">
        <v>268.22500000000002</v>
      </c>
      <c r="I63" s="42">
        <v>589.44600000000003</v>
      </c>
      <c r="J63" s="42">
        <v>1101.3955000000001</v>
      </c>
      <c r="K63" s="42">
        <v>410.50599999999997</v>
      </c>
      <c r="L63" s="42">
        <v>299.666</v>
      </c>
      <c r="M63" s="42">
        <v>930.048</v>
      </c>
      <c r="N63" s="42">
        <v>639.87900000000002</v>
      </c>
      <c r="O63" s="42">
        <v>1060.1134999999999</v>
      </c>
      <c r="P63" s="42">
        <v>1038.2674999999999</v>
      </c>
      <c r="Q63" s="42">
        <v>1088.2125000000001</v>
      </c>
      <c r="R63" s="42">
        <v>223.43700000000001</v>
      </c>
      <c r="S63" s="42">
        <v>549.18650000000002</v>
      </c>
      <c r="T63" s="42">
        <v>165.2475</v>
      </c>
      <c r="U63" s="42">
        <v>177.12100000000001</v>
      </c>
      <c r="V63" s="42">
        <v>377.26</v>
      </c>
      <c r="W63" s="53">
        <v>429.51400000000001</v>
      </c>
    </row>
    <row r="64" spans="1:23" ht="15" customHeight="1" x14ac:dyDescent="0.45">
      <c r="A64" s="36" t="s">
        <v>315</v>
      </c>
      <c r="B64" s="41">
        <v>1125.4725000000001</v>
      </c>
      <c r="C64" s="42">
        <v>793.61099999999999</v>
      </c>
      <c r="D64" s="42">
        <v>433.01100000000002</v>
      </c>
      <c r="E64" s="42">
        <v>279.38499999999999</v>
      </c>
      <c r="F64" s="42">
        <v>939.92600000000004</v>
      </c>
      <c r="G64" s="42">
        <v>1061.1869999999999</v>
      </c>
      <c r="H64" s="42">
        <v>283.61399999999998</v>
      </c>
      <c r="I64" s="42">
        <v>604.83500000000004</v>
      </c>
      <c r="J64" s="42">
        <v>1086.0065</v>
      </c>
      <c r="K64" s="42">
        <v>395.11700000000002</v>
      </c>
      <c r="L64" s="42">
        <v>315.05500000000001</v>
      </c>
      <c r="M64" s="42">
        <v>914.65899999999999</v>
      </c>
      <c r="N64" s="42">
        <v>624.49</v>
      </c>
      <c r="O64" s="42">
        <v>1044.7245</v>
      </c>
      <c r="P64" s="42">
        <v>1022.8785</v>
      </c>
      <c r="Q64" s="42">
        <v>1072.8235</v>
      </c>
      <c r="R64" s="42">
        <v>208.048</v>
      </c>
      <c r="S64" s="42">
        <v>533.79750000000001</v>
      </c>
      <c r="T64" s="42">
        <v>180.63650000000001</v>
      </c>
      <c r="U64" s="42">
        <v>161.732</v>
      </c>
      <c r="V64" s="42">
        <v>361.87099999999998</v>
      </c>
      <c r="W64" s="53">
        <v>414.125</v>
      </c>
    </row>
    <row r="65" spans="1:23" ht="15" customHeight="1" x14ac:dyDescent="0.45">
      <c r="A65" s="36" t="s">
        <v>316</v>
      </c>
      <c r="B65" s="41">
        <v>1113.0515</v>
      </c>
      <c r="C65" s="42">
        <v>806.03200000000004</v>
      </c>
      <c r="D65" s="42">
        <v>420.59</v>
      </c>
      <c r="E65" s="42">
        <v>266.964</v>
      </c>
      <c r="F65" s="42">
        <v>927.505</v>
      </c>
      <c r="G65" s="42">
        <v>1048.7660000000001</v>
      </c>
      <c r="H65" s="42">
        <v>296.03500000000003</v>
      </c>
      <c r="I65" s="42">
        <v>617.25599999999997</v>
      </c>
      <c r="J65" s="42">
        <v>1073.5854999999999</v>
      </c>
      <c r="K65" s="42">
        <v>382.69600000000003</v>
      </c>
      <c r="L65" s="42">
        <v>327.476</v>
      </c>
      <c r="M65" s="42">
        <v>902.23800000000006</v>
      </c>
      <c r="N65" s="42">
        <v>612.06899999999996</v>
      </c>
      <c r="O65" s="42">
        <v>1032.3035</v>
      </c>
      <c r="P65" s="42">
        <v>1010.4575</v>
      </c>
      <c r="Q65" s="42">
        <v>1060.4024999999999</v>
      </c>
      <c r="R65" s="42">
        <v>195.62700000000001</v>
      </c>
      <c r="S65" s="42">
        <v>521.37649999999996</v>
      </c>
      <c r="T65" s="42">
        <v>193.0575</v>
      </c>
      <c r="U65" s="42">
        <v>149.31100000000001</v>
      </c>
      <c r="V65" s="42">
        <v>349.45</v>
      </c>
      <c r="W65" s="53">
        <v>401.70400000000001</v>
      </c>
    </row>
    <row r="66" spans="1:23" ht="15" customHeight="1" x14ac:dyDescent="0.45">
      <c r="A66" s="36" t="s">
        <v>317</v>
      </c>
      <c r="B66" s="41">
        <v>1097.6724999999999</v>
      </c>
      <c r="C66" s="42">
        <v>821.41099999999994</v>
      </c>
      <c r="D66" s="42">
        <v>405.21100000000001</v>
      </c>
      <c r="E66" s="42">
        <v>251.58500000000001</v>
      </c>
      <c r="F66" s="42">
        <v>912.12599999999998</v>
      </c>
      <c r="G66" s="42">
        <v>1033.3869999999999</v>
      </c>
      <c r="H66" s="42">
        <v>311.41399999999999</v>
      </c>
      <c r="I66" s="42">
        <v>632.63499999999999</v>
      </c>
      <c r="J66" s="42">
        <v>1058.2065</v>
      </c>
      <c r="K66" s="42">
        <v>367.31700000000001</v>
      </c>
      <c r="L66" s="42">
        <v>342.85500000000002</v>
      </c>
      <c r="M66" s="42">
        <v>886.85900000000004</v>
      </c>
      <c r="N66" s="42">
        <v>596.69000000000005</v>
      </c>
      <c r="O66" s="42">
        <v>1016.9245</v>
      </c>
      <c r="P66" s="42">
        <v>995.07849999999996</v>
      </c>
      <c r="Q66" s="42">
        <v>1045.0235</v>
      </c>
      <c r="R66" s="42">
        <v>180.24799999999999</v>
      </c>
      <c r="S66" s="42">
        <v>505.9975</v>
      </c>
      <c r="T66" s="42">
        <v>208.4365</v>
      </c>
      <c r="U66" s="42">
        <v>133.93199999999999</v>
      </c>
      <c r="V66" s="42">
        <v>334.07100000000003</v>
      </c>
      <c r="W66" s="53">
        <v>386.32499999999999</v>
      </c>
    </row>
    <row r="67" spans="1:23" ht="15" customHeight="1" x14ac:dyDescent="0.45">
      <c r="A67" s="36" t="s">
        <v>318</v>
      </c>
      <c r="B67" s="41">
        <v>1088.3035</v>
      </c>
      <c r="C67" s="42">
        <v>830.78</v>
      </c>
      <c r="D67" s="42">
        <v>395.84199999999998</v>
      </c>
      <c r="E67" s="42">
        <v>242.21600000000001</v>
      </c>
      <c r="F67" s="42">
        <v>902.75699999999995</v>
      </c>
      <c r="G67" s="42">
        <v>1024.018</v>
      </c>
      <c r="H67" s="42">
        <v>320.78300000000002</v>
      </c>
      <c r="I67" s="42">
        <v>642.00400000000002</v>
      </c>
      <c r="J67" s="42">
        <v>1048.8375000000001</v>
      </c>
      <c r="K67" s="42">
        <v>357.94799999999998</v>
      </c>
      <c r="L67" s="42">
        <v>352.22399999999999</v>
      </c>
      <c r="M67" s="42">
        <v>877.49</v>
      </c>
      <c r="N67" s="42">
        <v>587.32100000000003</v>
      </c>
      <c r="O67" s="42">
        <v>1007.5555000000001</v>
      </c>
      <c r="P67" s="42">
        <v>985.70950000000005</v>
      </c>
      <c r="Q67" s="42">
        <v>1035.6545000000001</v>
      </c>
      <c r="R67" s="42">
        <v>170.87899999999999</v>
      </c>
      <c r="S67" s="42">
        <v>496.62849999999997</v>
      </c>
      <c r="T67" s="42">
        <v>217.80549999999999</v>
      </c>
      <c r="U67" s="42">
        <v>124.563</v>
      </c>
      <c r="V67" s="42">
        <v>324.702</v>
      </c>
      <c r="W67" s="53">
        <v>376.95600000000002</v>
      </c>
    </row>
    <row r="68" spans="1:23" ht="15" customHeight="1" x14ac:dyDescent="0.45">
      <c r="A68" s="36" t="s">
        <v>319</v>
      </c>
      <c r="B68" s="41">
        <v>1080.3275000000001</v>
      </c>
      <c r="C68" s="42">
        <v>838.75599999999997</v>
      </c>
      <c r="D68" s="42">
        <v>387.86599999999999</v>
      </c>
      <c r="E68" s="42">
        <v>234.24</v>
      </c>
      <c r="F68" s="42">
        <v>894.78099999999995</v>
      </c>
      <c r="G68" s="42">
        <v>1016.042</v>
      </c>
      <c r="H68" s="42">
        <v>328.75900000000001</v>
      </c>
      <c r="I68" s="42">
        <v>649.98</v>
      </c>
      <c r="J68" s="42">
        <v>1040.8615</v>
      </c>
      <c r="K68" s="42">
        <v>349.97199999999998</v>
      </c>
      <c r="L68" s="42">
        <v>360.2</v>
      </c>
      <c r="M68" s="42">
        <v>869.51400000000001</v>
      </c>
      <c r="N68" s="42">
        <v>579.34500000000003</v>
      </c>
      <c r="O68" s="42">
        <v>999.57950000000005</v>
      </c>
      <c r="P68" s="42">
        <v>977.73350000000005</v>
      </c>
      <c r="Q68" s="42">
        <v>1027.6785</v>
      </c>
      <c r="R68" s="42">
        <v>162.90299999999999</v>
      </c>
      <c r="S68" s="42">
        <v>488.65249999999997</v>
      </c>
      <c r="T68" s="42">
        <v>225.78149999999999</v>
      </c>
      <c r="U68" s="42">
        <v>132.53899999999999</v>
      </c>
      <c r="V68" s="42">
        <v>316.726</v>
      </c>
      <c r="W68" s="53">
        <v>368.98</v>
      </c>
    </row>
    <row r="69" spans="1:23" ht="15" customHeight="1" x14ac:dyDescent="0.45">
      <c r="A69" s="36" t="s">
        <v>320</v>
      </c>
      <c r="B69" s="41">
        <v>1088.3025</v>
      </c>
      <c r="C69" s="42">
        <v>830.78099999999995</v>
      </c>
      <c r="D69" s="42">
        <v>395.84100000000001</v>
      </c>
      <c r="E69" s="42">
        <v>242.215</v>
      </c>
      <c r="F69" s="42">
        <v>902.75599999999997</v>
      </c>
      <c r="G69" s="42">
        <v>1024.0170000000001</v>
      </c>
      <c r="H69" s="42">
        <v>320.78399999999999</v>
      </c>
      <c r="I69" s="42">
        <v>642.005</v>
      </c>
      <c r="J69" s="42">
        <v>1048.8364999999999</v>
      </c>
      <c r="K69" s="42">
        <v>357.947</v>
      </c>
      <c r="L69" s="42">
        <v>352.22500000000002</v>
      </c>
      <c r="M69" s="42">
        <v>877.48900000000003</v>
      </c>
      <c r="N69" s="42">
        <v>587.32000000000005</v>
      </c>
      <c r="O69" s="42">
        <v>1007.5545</v>
      </c>
      <c r="P69" s="42">
        <v>985.70849999999996</v>
      </c>
      <c r="Q69" s="42">
        <v>1035.6534999999999</v>
      </c>
      <c r="R69" s="42">
        <v>170.87799999999999</v>
      </c>
      <c r="S69" s="42">
        <v>496.6275</v>
      </c>
      <c r="T69" s="42">
        <v>217.8065</v>
      </c>
      <c r="U69" s="42">
        <v>124.56399999999999</v>
      </c>
      <c r="V69" s="42">
        <v>324.70100000000002</v>
      </c>
      <c r="W69" s="53">
        <v>376.95499999999998</v>
      </c>
    </row>
    <row r="70" spans="1:23" ht="15" customHeight="1" x14ac:dyDescent="0.45">
      <c r="A70" s="36" t="s">
        <v>321</v>
      </c>
      <c r="B70" s="41">
        <v>1064.5615</v>
      </c>
      <c r="C70" s="42">
        <v>854.52200000000005</v>
      </c>
      <c r="D70" s="42">
        <v>372.1</v>
      </c>
      <c r="E70" s="42">
        <v>218.47399999999999</v>
      </c>
      <c r="F70" s="42">
        <v>879.01499999999999</v>
      </c>
      <c r="G70" s="42">
        <v>1000.276</v>
      </c>
      <c r="H70" s="42">
        <v>344.52499999999998</v>
      </c>
      <c r="I70" s="42">
        <v>665.74599999999998</v>
      </c>
      <c r="J70" s="42">
        <v>1025.0954999999999</v>
      </c>
      <c r="K70" s="42">
        <v>334.20600000000002</v>
      </c>
      <c r="L70" s="42">
        <v>375.96600000000001</v>
      </c>
      <c r="M70" s="42">
        <v>853.74800000000005</v>
      </c>
      <c r="N70" s="42">
        <v>563.57899999999995</v>
      </c>
      <c r="O70" s="42">
        <v>983.81349999999998</v>
      </c>
      <c r="P70" s="42">
        <v>961.96749999999997</v>
      </c>
      <c r="Q70" s="42">
        <v>1011.9125</v>
      </c>
      <c r="R70" s="42">
        <v>147.137</v>
      </c>
      <c r="S70" s="42">
        <v>472.88650000000001</v>
      </c>
      <c r="T70" s="42">
        <v>241.54750000000001</v>
      </c>
      <c r="U70" s="42">
        <v>148.30500000000001</v>
      </c>
      <c r="V70" s="42">
        <v>300.95999999999998</v>
      </c>
      <c r="W70" s="53">
        <v>353.214</v>
      </c>
    </row>
    <row r="71" spans="1:23" ht="15" customHeight="1" x14ac:dyDescent="0.45">
      <c r="A71" s="36" t="s">
        <v>322</v>
      </c>
      <c r="B71" s="41">
        <v>1062.5965000000001</v>
      </c>
      <c r="C71" s="42">
        <v>856.48699999999997</v>
      </c>
      <c r="D71" s="42">
        <v>370.13499999999999</v>
      </c>
      <c r="E71" s="42">
        <v>216.50899999999999</v>
      </c>
      <c r="F71" s="42">
        <v>877.05</v>
      </c>
      <c r="G71" s="42">
        <v>998.31100000000004</v>
      </c>
      <c r="H71" s="42">
        <v>346.49</v>
      </c>
      <c r="I71" s="42">
        <v>667.71100000000001</v>
      </c>
      <c r="J71" s="42">
        <v>1023.1305</v>
      </c>
      <c r="K71" s="42">
        <v>332.24099999999999</v>
      </c>
      <c r="L71" s="42">
        <v>377.93099999999998</v>
      </c>
      <c r="M71" s="42">
        <v>851.78300000000002</v>
      </c>
      <c r="N71" s="42">
        <v>561.61400000000003</v>
      </c>
      <c r="O71" s="42">
        <v>981.84849999999994</v>
      </c>
      <c r="P71" s="42">
        <v>960.00250000000005</v>
      </c>
      <c r="Q71" s="42">
        <v>1009.9475</v>
      </c>
      <c r="R71" s="42">
        <v>145.172</v>
      </c>
      <c r="S71" s="42">
        <v>470.92149999999998</v>
      </c>
      <c r="T71" s="42">
        <v>243.51249999999999</v>
      </c>
      <c r="U71" s="42">
        <v>150.27000000000001</v>
      </c>
      <c r="V71" s="42">
        <v>298.995</v>
      </c>
      <c r="W71" s="53">
        <v>351.24900000000002</v>
      </c>
    </row>
    <row r="72" spans="1:23" ht="15" customHeight="1" x14ac:dyDescent="0.45">
      <c r="A72" s="36" t="s">
        <v>511</v>
      </c>
      <c r="B72" s="41">
        <v>1042.7974999999999</v>
      </c>
      <c r="C72" s="42">
        <v>876.28599999999994</v>
      </c>
      <c r="D72" s="42">
        <v>350.33600000000001</v>
      </c>
      <c r="E72" s="42">
        <v>196.71</v>
      </c>
      <c r="F72" s="42">
        <v>857.25099999999998</v>
      </c>
      <c r="G72" s="42">
        <v>978.51199999999994</v>
      </c>
      <c r="H72" s="42">
        <v>366.28899999999999</v>
      </c>
      <c r="I72" s="42">
        <v>687.51</v>
      </c>
      <c r="J72" s="42">
        <v>1003.3315</v>
      </c>
      <c r="K72" s="42">
        <v>312.44200000000001</v>
      </c>
      <c r="L72" s="42">
        <v>397.73</v>
      </c>
      <c r="M72" s="42">
        <v>831.98400000000004</v>
      </c>
      <c r="N72" s="42">
        <v>541.81500000000005</v>
      </c>
      <c r="O72" s="42">
        <v>962.04949999999997</v>
      </c>
      <c r="P72" s="42">
        <v>940.20349999999996</v>
      </c>
      <c r="Q72" s="42">
        <v>990.14850000000001</v>
      </c>
      <c r="R72" s="42">
        <v>125.373</v>
      </c>
      <c r="S72" s="42">
        <v>451.1225</v>
      </c>
      <c r="T72" s="42">
        <v>263.31150000000002</v>
      </c>
      <c r="U72" s="42">
        <v>170.06899999999999</v>
      </c>
      <c r="V72" s="42">
        <v>279.19600000000003</v>
      </c>
      <c r="W72" s="53">
        <v>331.45</v>
      </c>
    </row>
    <row r="73" spans="1:23" ht="15" customHeight="1" x14ac:dyDescent="0.45">
      <c r="A73" s="36" t="s">
        <v>323</v>
      </c>
      <c r="B73" s="41">
        <v>1022.1445</v>
      </c>
      <c r="C73" s="42">
        <v>896.93899999999996</v>
      </c>
      <c r="D73" s="42">
        <v>329.68299999999999</v>
      </c>
      <c r="E73" s="42">
        <v>176.05699999999999</v>
      </c>
      <c r="F73" s="42">
        <v>836.59799999999996</v>
      </c>
      <c r="G73" s="42">
        <v>957.85900000000004</v>
      </c>
      <c r="H73" s="42">
        <v>386.94200000000001</v>
      </c>
      <c r="I73" s="42">
        <v>708.16300000000001</v>
      </c>
      <c r="J73" s="42">
        <v>982.67849999999999</v>
      </c>
      <c r="K73" s="42">
        <v>291.78899999999999</v>
      </c>
      <c r="L73" s="42">
        <v>418.38299999999998</v>
      </c>
      <c r="M73" s="42">
        <v>811.33100000000002</v>
      </c>
      <c r="N73" s="42">
        <v>521.16200000000003</v>
      </c>
      <c r="O73" s="42">
        <v>941.39649999999995</v>
      </c>
      <c r="P73" s="42">
        <v>919.55050000000006</v>
      </c>
      <c r="Q73" s="42">
        <v>969.49549999999999</v>
      </c>
      <c r="R73" s="42">
        <v>104.72</v>
      </c>
      <c r="S73" s="42">
        <v>430.46949999999998</v>
      </c>
      <c r="T73" s="42">
        <v>283.96449999999999</v>
      </c>
      <c r="U73" s="42">
        <v>190.72200000000001</v>
      </c>
      <c r="V73" s="42">
        <v>258.54300000000001</v>
      </c>
      <c r="W73" s="53">
        <v>310.79700000000003</v>
      </c>
    </row>
    <row r="74" spans="1:23" ht="15" customHeight="1" x14ac:dyDescent="0.45">
      <c r="A74" s="36" t="s">
        <v>324</v>
      </c>
      <c r="B74" s="41">
        <v>1013.4595</v>
      </c>
      <c r="C74" s="42">
        <v>905.62400000000002</v>
      </c>
      <c r="D74" s="42">
        <v>320.99799999999999</v>
      </c>
      <c r="E74" s="42">
        <v>167.37200000000001</v>
      </c>
      <c r="F74" s="42">
        <v>827.91300000000001</v>
      </c>
      <c r="G74" s="42">
        <v>949.17399999999998</v>
      </c>
      <c r="H74" s="42">
        <v>395.62700000000001</v>
      </c>
      <c r="I74" s="42">
        <v>716.84799999999996</v>
      </c>
      <c r="J74" s="42">
        <v>973.99350000000004</v>
      </c>
      <c r="K74" s="42">
        <v>283.10399999999998</v>
      </c>
      <c r="L74" s="42">
        <v>427.06799999999998</v>
      </c>
      <c r="M74" s="42">
        <v>802.64599999999996</v>
      </c>
      <c r="N74" s="42">
        <v>512.47699999999998</v>
      </c>
      <c r="O74" s="42">
        <v>932.7115</v>
      </c>
      <c r="P74" s="42">
        <v>910.8655</v>
      </c>
      <c r="Q74" s="42">
        <v>960.81050000000005</v>
      </c>
      <c r="R74" s="42">
        <v>96.034999999999997</v>
      </c>
      <c r="S74" s="42">
        <v>421.78449999999998</v>
      </c>
      <c r="T74" s="42">
        <v>292.64949999999999</v>
      </c>
      <c r="U74" s="42">
        <v>199.40700000000001</v>
      </c>
      <c r="V74" s="42">
        <v>249.858</v>
      </c>
      <c r="W74" s="53">
        <v>302.11200000000002</v>
      </c>
    </row>
    <row r="75" spans="1:23" ht="15" customHeight="1" x14ac:dyDescent="0.45">
      <c r="A75" s="36" t="s">
        <v>325</v>
      </c>
      <c r="B75" s="41">
        <v>1002.5285</v>
      </c>
      <c r="C75" s="42">
        <v>916.55499999999995</v>
      </c>
      <c r="D75" s="42">
        <v>310.06700000000001</v>
      </c>
      <c r="E75" s="42">
        <v>156.441</v>
      </c>
      <c r="F75" s="42">
        <v>816.98199999999997</v>
      </c>
      <c r="G75" s="42">
        <v>938.24300000000005</v>
      </c>
      <c r="H75" s="42">
        <v>406.55799999999999</v>
      </c>
      <c r="I75" s="42">
        <v>727.779</v>
      </c>
      <c r="J75" s="42">
        <v>963.0625</v>
      </c>
      <c r="K75" s="42">
        <v>272.173</v>
      </c>
      <c r="L75" s="42">
        <v>437.99900000000002</v>
      </c>
      <c r="M75" s="42">
        <v>791.71500000000003</v>
      </c>
      <c r="N75" s="42">
        <v>501.54599999999999</v>
      </c>
      <c r="O75" s="42">
        <v>921.78049999999996</v>
      </c>
      <c r="P75" s="42">
        <v>899.93449999999996</v>
      </c>
      <c r="Q75" s="42">
        <v>949.87950000000001</v>
      </c>
      <c r="R75" s="42">
        <v>85.103999999999999</v>
      </c>
      <c r="S75" s="42">
        <v>410.8535</v>
      </c>
      <c r="T75" s="42">
        <v>303.58049999999997</v>
      </c>
      <c r="U75" s="42">
        <v>210.33799999999999</v>
      </c>
      <c r="V75" s="42">
        <v>238.92699999999999</v>
      </c>
      <c r="W75" s="53">
        <v>291.18099999999998</v>
      </c>
    </row>
    <row r="76" spans="1:23" ht="15" customHeight="1" x14ac:dyDescent="0.45">
      <c r="A76" s="36" t="s">
        <v>326</v>
      </c>
      <c r="B76" s="41">
        <v>994.74350000000004</v>
      </c>
      <c r="C76" s="42">
        <v>914.87699999999995</v>
      </c>
      <c r="D76" s="42">
        <v>302.28199999999998</v>
      </c>
      <c r="E76" s="42">
        <v>148.65600000000001</v>
      </c>
      <c r="F76" s="42">
        <v>809.197</v>
      </c>
      <c r="G76" s="42">
        <v>930.45799999999997</v>
      </c>
      <c r="H76" s="42">
        <v>414.34300000000002</v>
      </c>
      <c r="I76" s="42">
        <v>735.56399999999996</v>
      </c>
      <c r="J76" s="42">
        <v>955.27750000000003</v>
      </c>
      <c r="K76" s="42">
        <v>264.38799999999998</v>
      </c>
      <c r="L76" s="42">
        <v>445.78399999999999</v>
      </c>
      <c r="M76" s="42">
        <v>783.93</v>
      </c>
      <c r="N76" s="42">
        <v>493.76100000000002</v>
      </c>
      <c r="O76" s="42">
        <v>913.99549999999999</v>
      </c>
      <c r="P76" s="42">
        <v>892.14949999999999</v>
      </c>
      <c r="Q76" s="42">
        <v>942.09450000000004</v>
      </c>
      <c r="R76" s="42">
        <v>77.319000000000003</v>
      </c>
      <c r="S76" s="42">
        <v>403.06849999999997</v>
      </c>
      <c r="T76" s="42">
        <v>311.3655</v>
      </c>
      <c r="U76" s="42">
        <v>218.12299999999999</v>
      </c>
      <c r="V76" s="42">
        <v>231.142</v>
      </c>
      <c r="W76" s="53">
        <v>283.39600000000002</v>
      </c>
    </row>
    <row r="77" spans="1:23" ht="15" customHeight="1" x14ac:dyDescent="0.45">
      <c r="A77" s="36" t="s">
        <v>327</v>
      </c>
      <c r="B77" s="41">
        <v>980.81650000000002</v>
      </c>
      <c r="C77" s="42">
        <v>900.95</v>
      </c>
      <c r="D77" s="42">
        <v>288.35500000000002</v>
      </c>
      <c r="E77" s="42">
        <v>134.72900000000001</v>
      </c>
      <c r="F77" s="42">
        <v>795.27</v>
      </c>
      <c r="G77" s="42">
        <v>916.53099999999995</v>
      </c>
      <c r="H77" s="42">
        <v>428.27</v>
      </c>
      <c r="I77" s="42">
        <v>749.49099999999999</v>
      </c>
      <c r="J77" s="42">
        <v>941.35050000000001</v>
      </c>
      <c r="K77" s="42">
        <v>250.46100000000001</v>
      </c>
      <c r="L77" s="42">
        <v>459.71100000000001</v>
      </c>
      <c r="M77" s="42">
        <v>770.00300000000004</v>
      </c>
      <c r="N77" s="42">
        <v>479.834</v>
      </c>
      <c r="O77" s="42">
        <v>900.06849999999997</v>
      </c>
      <c r="P77" s="42">
        <v>878.22249999999997</v>
      </c>
      <c r="Q77" s="42">
        <v>928.16750000000002</v>
      </c>
      <c r="R77" s="42">
        <v>63.392000000000003</v>
      </c>
      <c r="S77" s="42">
        <v>389.14150000000001</v>
      </c>
      <c r="T77" s="42">
        <v>325.29250000000002</v>
      </c>
      <c r="U77" s="42">
        <v>232.05</v>
      </c>
      <c r="V77" s="42">
        <v>217.215</v>
      </c>
      <c r="W77" s="53">
        <v>269.46899999999999</v>
      </c>
    </row>
    <row r="78" spans="1:23" ht="15" customHeight="1" x14ac:dyDescent="0.45">
      <c r="A78" s="36" t="s">
        <v>328</v>
      </c>
      <c r="B78" s="41">
        <v>976.80550000000005</v>
      </c>
      <c r="C78" s="42">
        <v>900.05600000000004</v>
      </c>
      <c r="D78" s="42">
        <v>253.03899999999999</v>
      </c>
      <c r="E78" s="42">
        <v>152.00700000000001</v>
      </c>
      <c r="F78" s="42">
        <v>759.95399999999995</v>
      </c>
      <c r="G78" s="42">
        <v>881.21500000000003</v>
      </c>
      <c r="H78" s="42">
        <v>463.58600000000001</v>
      </c>
      <c r="I78" s="42">
        <v>784.80700000000002</v>
      </c>
      <c r="J78" s="42">
        <v>937.33950000000004</v>
      </c>
      <c r="K78" s="42">
        <v>215.14500000000001</v>
      </c>
      <c r="L78" s="42">
        <v>495.02699999999999</v>
      </c>
      <c r="M78" s="42">
        <v>734.68700000000001</v>
      </c>
      <c r="N78" s="42">
        <v>444.51799999999997</v>
      </c>
      <c r="O78" s="42">
        <v>896.0575</v>
      </c>
      <c r="P78" s="42">
        <v>874.2115</v>
      </c>
      <c r="Q78" s="42">
        <v>924.15650000000005</v>
      </c>
      <c r="R78" s="42">
        <v>28.076000000000001</v>
      </c>
      <c r="S78" s="42">
        <v>385.13049999999998</v>
      </c>
      <c r="T78" s="42">
        <v>360.60849999999999</v>
      </c>
      <c r="U78" s="42">
        <v>267.36599999999999</v>
      </c>
      <c r="V78" s="42">
        <v>181.899</v>
      </c>
      <c r="W78" s="53">
        <v>268.57499999999999</v>
      </c>
    </row>
    <row r="79" spans="1:23" ht="15" customHeight="1" x14ac:dyDescent="0.45">
      <c r="A79" s="36" t="s">
        <v>329</v>
      </c>
      <c r="B79" s="41">
        <v>959.36350000000004</v>
      </c>
      <c r="C79" s="42">
        <v>917.49800000000005</v>
      </c>
      <c r="D79" s="42">
        <v>235.59700000000001</v>
      </c>
      <c r="E79" s="42">
        <v>169.44900000000001</v>
      </c>
      <c r="F79" s="42">
        <v>742.51199999999994</v>
      </c>
      <c r="G79" s="42">
        <v>863.77300000000002</v>
      </c>
      <c r="H79" s="42">
        <v>481.02800000000002</v>
      </c>
      <c r="I79" s="42">
        <v>802.24900000000002</v>
      </c>
      <c r="J79" s="42">
        <v>919.89750000000004</v>
      </c>
      <c r="K79" s="42">
        <v>197.703</v>
      </c>
      <c r="L79" s="42">
        <v>512.46900000000005</v>
      </c>
      <c r="M79" s="42">
        <v>717.245</v>
      </c>
      <c r="N79" s="42">
        <v>427.07600000000002</v>
      </c>
      <c r="O79" s="42">
        <v>878.6155</v>
      </c>
      <c r="P79" s="42">
        <v>856.76949999999999</v>
      </c>
      <c r="Q79" s="42">
        <v>906.71450000000004</v>
      </c>
      <c r="R79" s="42">
        <v>10.634</v>
      </c>
      <c r="S79" s="42">
        <v>367.68849999999998</v>
      </c>
      <c r="T79" s="42">
        <v>378.0505</v>
      </c>
      <c r="U79" s="42">
        <v>284.80799999999999</v>
      </c>
      <c r="V79" s="42">
        <v>164.45699999999999</v>
      </c>
      <c r="W79" s="53">
        <v>286.017</v>
      </c>
    </row>
    <row r="80" spans="1:23" ht="15" customHeight="1" x14ac:dyDescent="0.45">
      <c r="A80" s="36" t="s">
        <v>330</v>
      </c>
      <c r="B80" s="41">
        <v>948.73050000000001</v>
      </c>
      <c r="C80" s="42">
        <v>928.13099999999997</v>
      </c>
      <c r="D80" s="42">
        <v>224.964</v>
      </c>
      <c r="E80" s="42">
        <v>180.08199999999999</v>
      </c>
      <c r="F80" s="42">
        <v>731.87900000000002</v>
      </c>
      <c r="G80" s="42">
        <v>853.14</v>
      </c>
      <c r="H80" s="42">
        <v>491.661</v>
      </c>
      <c r="I80" s="42">
        <v>812.88199999999995</v>
      </c>
      <c r="J80" s="42">
        <v>909.2645</v>
      </c>
      <c r="K80" s="42">
        <v>187.07</v>
      </c>
      <c r="L80" s="42">
        <v>523.10199999999998</v>
      </c>
      <c r="M80" s="42">
        <v>706.61199999999997</v>
      </c>
      <c r="N80" s="42">
        <v>416.44299999999998</v>
      </c>
      <c r="O80" s="42">
        <v>867.98249999999996</v>
      </c>
      <c r="P80" s="42">
        <v>846.13649999999996</v>
      </c>
      <c r="Q80" s="42">
        <v>896.08150000000001</v>
      </c>
      <c r="R80" s="42">
        <v>9.9999999999989008E-4</v>
      </c>
      <c r="S80" s="42">
        <v>357.05549999999999</v>
      </c>
      <c r="T80" s="42">
        <v>388.68349999999998</v>
      </c>
      <c r="U80" s="42">
        <v>295.44099999999997</v>
      </c>
      <c r="V80" s="42">
        <v>153.82400000000001</v>
      </c>
      <c r="W80" s="53">
        <v>296.64999999999998</v>
      </c>
    </row>
    <row r="81" spans="1:23" ht="15" customHeight="1" x14ac:dyDescent="0.45">
      <c r="A81" s="36" t="s">
        <v>331</v>
      </c>
      <c r="B81" s="41">
        <v>941.10649999999998</v>
      </c>
      <c r="C81" s="42">
        <v>935.755</v>
      </c>
      <c r="D81" s="42">
        <v>217.34</v>
      </c>
      <c r="E81" s="42">
        <v>187.70599999999999</v>
      </c>
      <c r="F81" s="42">
        <v>724.255</v>
      </c>
      <c r="G81" s="42">
        <v>845.51599999999996</v>
      </c>
      <c r="H81" s="42">
        <v>499.28500000000003</v>
      </c>
      <c r="I81" s="42">
        <v>820.50599999999997</v>
      </c>
      <c r="J81" s="42">
        <v>901.64049999999997</v>
      </c>
      <c r="K81" s="42">
        <v>179.446</v>
      </c>
      <c r="L81" s="42">
        <v>530.726</v>
      </c>
      <c r="M81" s="42">
        <v>698.98800000000006</v>
      </c>
      <c r="N81" s="42">
        <v>408.81900000000002</v>
      </c>
      <c r="O81" s="42">
        <v>860.35850000000005</v>
      </c>
      <c r="P81" s="42">
        <v>838.51250000000005</v>
      </c>
      <c r="Q81" s="42">
        <v>888.45749999999998</v>
      </c>
      <c r="R81" s="42">
        <v>7.625</v>
      </c>
      <c r="S81" s="42">
        <v>349.43150000000003</v>
      </c>
      <c r="T81" s="42">
        <v>396.3075</v>
      </c>
      <c r="U81" s="42">
        <v>303.065</v>
      </c>
      <c r="V81" s="42">
        <v>146.19999999999999</v>
      </c>
      <c r="W81" s="53">
        <v>304.274</v>
      </c>
    </row>
    <row r="82" spans="1:23" ht="15" customHeight="1" x14ac:dyDescent="0.45">
      <c r="A82" s="36" t="s">
        <v>512</v>
      </c>
      <c r="B82" s="41">
        <v>918.13750000000005</v>
      </c>
      <c r="C82" s="42">
        <v>918.18849999999998</v>
      </c>
      <c r="D82" s="42">
        <v>194.369</v>
      </c>
      <c r="E82" s="42">
        <v>210.67699999999999</v>
      </c>
      <c r="F82" s="42">
        <v>701.28599999999994</v>
      </c>
      <c r="G82" s="42">
        <v>822.54700000000003</v>
      </c>
      <c r="H82" s="42">
        <v>522.25599999999997</v>
      </c>
      <c r="I82" s="42">
        <v>843.47699999999998</v>
      </c>
      <c r="J82" s="42">
        <v>878.67150000000004</v>
      </c>
      <c r="K82" s="42">
        <v>156.47499999999999</v>
      </c>
      <c r="L82" s="42">
        <v>553.697</v>
      </c>
      <c r="M82" s="42">
        <v>676.01900000000001</v>
      </c>
      <c r="N82" s="42">
        <v>385.85</v>
      </c>
      <c r="O82" s="42">
        <v>837.3895</v>
      </c>
      <c r="P82" s="42">
        <v>815.54349999999999</v>
      </c>
      <c r="Q82" s="42">
        <v>865.48850000000004</v>
      </c>
      <c r="R82" s="42">
        <v>30.596</v>
      </c>
      <c r="S82" s="42">
        <v>326.46249999999998</v>
      </c>
      <c r="T82" s="42">
        <v>419.27850000000001</v>
      </c>
      <c r="U82" s="42">
        <v>326.036</v>
      </c>
      <c r="V82" s="42">
        <v>123.229</v>
      </c>
      <c r="W82" s="53">
        <v>327.245</v>
      </c>
    </row>
    <row r="83" spans="1:23" ht="15" customHeight="1" x14ac:dyDescent="0.45">
      <c r="A83" s="36" t="s">
        <v>332</v>
      </c>
      <c r="B83" s="41">
        <v>931.22149999999999</v>
      </c>
      <c r="C83" s="42">
        <v>931.27250000000004</v>
      </c>
      <c r="D83" s="42">
        <v>181.285</v>
      </c>
      <c r="E83" s="42">
        <v>223.761</v>
      </c>
      <c r="F83" s="42">
        <v>714.37</v>
      </c>
      <c r="G83" s="42">
        <v>835.63099999999997</v>
      </c>
      <c r="H83" s="42">
        <v>535.34</v>
      </c>
      <c r="I83" s="42">
        <v>856.56100000000004</v>
      </c>
      <c r="J83" s="42">
        <v>891.75549999999998</v>
      </c>
      <c r="K83" s="42">
        <v>169.559</v>
      </c>
      <c r="L83" s="42">
        <v>566.78099999999995</v>
      </c>
      <c r="M83" s="42">
        <v>689.10299999999995</v>
      </c>
      <c r="N83" s="42">
        <v>398.93400000000003</v>
      </c>
      <c r="O83" s="42">
        <v>850.47349999999994</v>
      </c>
      <c r="P83" s="42">
        <v>828.62750000000005</v>
      </c>
      <c r="Q83" s="42">
        <v>878.57249999999999</v>
      </c>
      <c r="R83" s="42">
        <v>43.68</v>
      </c>
      <c r="S83" s="42">
        <v>339.54649999999998</v>
      </c>
      <c r="T83" s="42">
        <v>432.36250000000001</v>
      </c>
      <c r="U83" s="42">
        <v>339.12</v>
      </c>
      <c r="V83" s="42">
        <v>136.31299999999999</v>
      </c>
      <c r="W83" s="53">
        <v>340.32900000000001</v>
      </c>
    </row>
    <row r="84" spans="1:23" ht="15" customHeight="1" x14ac:dyDescent="0.45">
      <c r="A84" s="36" t="s">
        <v>333</v>
      </c>
      <c r="B84" s="41">
        <v>946.22149999999999</v>
      </c>
      <c r="C84" s="42">
        <v>946.27250000000004</v>
      </c>
      <c r="D84" s="42">
        <v>166.285</v>
      </c>
      <c r="E84" s="42">
        <v>238.761</v>
      </c>
      <c r="F84" s="42">
        <v>729.37</v>
      </c>
      <c r="G84" s="42">
        <v>850.63099999999997</v>
      </c>
      <c r="H84" s="42">
        <v>550.34</v>
      </c>
      <c r="I84" s="42">
        <v>871.56100000000004</v>
      </c>
      <c r="J84" s="42">
        <v>906.75549999999998</v>
      </c>
      <c r="K84" s="42">
        <v>159.87200000000001</v>
      </c>
      <c r="L84" s="42">
        <v>581.78099999999995</v>
      </c>
      <c r="M84" s="42">
        <v>704.10299999999995</v>
      </c>
      <c r="N84" s="42">
        <v>413.93400000000003</v>
      </c>
      <c r="O84" s="42">
        <v>865.47349999999994</v>
      </c>
      <c r="P84" s="42">
        <v>843.62750000000005</v>
      </c>
      <c r="Q84" s="42">
        <v>893.57249999999999</v>
      </c>
      <c r="R84" s="42">
        <v>58.68</v>
      </c>
      <c r="S84" s="42">
        <v>354.54649999999998</v>
      </c>
      <c r="T84" s="42">
        <v>447.36250000000001</v>
      </c>
      <c r="U84" s="42">
        <v>354.12</v>
      </c>
      <c r="V84" s="42">
        <v>126.626</v>
      </c>
      <c r="W84" s="53">
        <v>355.32900000000001</v>
      </c>
    </row>
    <row r="85" spans="1:23" ht="15" customHeight="1" x14ac:dyDescent="0.45">
      <c r="A85" s="36" t="s">
        <v>334</v>
      </c>
      <c r="B85" s="41">
        <v>959.85850000000005</v>
      </c>
      <c r="C85" s="42">
        <v>959.90949999999998</v>
      </c>
      <c r="D85" s="42">
        <v>152.648</v>
      </c>
      <c r="E85" s="42">
        <v>252.398</v>
      </c>
      <c r="F85" s="42">
        <v>743.00699999999995</v>
      </c>
      <c r="G85" s="42">
        <v>864.26800000000003</v>
      </c>
      <c r="H85" s="42">
        <v>563.97699999999998</v>
      </c>
      <c r="I85" s="42">
        <v>885.19799999999998</v>
      </c>
      <c r="J85" s="42">
        <v>920.39250000000004</v>
      </c>
      <c r="K85" s="42">
        <v>146.23500000000001</v>
      </c>
      <c r="L85" s="42">
        <v>595.41800000000001</v>
      </c>
      <c r="M85" s="42">
        <v>717.74</v>
      </c>
      <c r="N85" s="42">
        <v>427.57100000000003</v>
      </c>
      <c r="O85" s="42">
        <v>879.1105</v>
      </c>
      <c r="P85" s="42">
        <v>857.2645</v>
      </c>
      <c r="Q85" s="42">
        <v>907.20950000000005</v>
      </c>
      <c r="R85" s="42">
        <v>72.316999999999993</v>
      </c>
      <c r="S85" s="42">
        <v>368.18349999999998</v>
      </c>
      <c r="T85" s="42">
        <v>460.99950000000001</v>
      </c>
      <c r="U85" s="42">
        <v>367.75700000000001</v>
      </c>
      <c r="V85" s="42">
        <v>112.989</v>
      </c>
      <c r="W85" s="53">
        <v>368.96600000000001</v>
      </c>
    </row>
    <row r="86" spans="1:23" ht="15" customHeight="1" x14ac:dyDescent="0.45">
      <c r="A86" s="36" t="s">
        <v>335</v>
      </c>
      <c r="B86" s="41">
        <v>970.85850000000005</v>
      </c>
      <c r="C86" s="42">
        <v>970.90949999999998</v>
      </c>
      <c r="D86" s="42">
        <v>141.648</v>
      </c>
      <c r="E86" s="42">
        <v>263.39800000000002</v>
      </c>
      <c r="F86" s="42">
        <v>754.00699999999995</v>
      </c>
      <c r="G86" s="42">
        <v>875.26800000000003</v>
      </c>
      <c r="H86" s="42">
        <v>574.97699999999998</v>
      </c>
      <c r="I86" s="42">
        <v>896.19799999999998</v>
      </c>
      <c r="J86" s="42">
        <v>931.39250000000004</v>
      </c>
      <c r="K86" s="42">
        <v>135.23500000000001</v>
      </c>
      <c r="L86" s="42">
        <v>606.41800000000001</v>
      </c>
      <c r="M86" s="42">
        <v>728.74</v>
      </c>
      <c r="N86" s="42">
        <v>438.57100000000003</v>
      </c>
      <c r="O86" s="42">
        <v>890.1105</v>
      </c>
      <c r="P86" s="42">
        <v>868.2645</v>
      </c>
      <c r="Q86" s="42">
        <v>918.20950000000005</v>
      </c>
      <c r="R86" s="42">
        <v>83.316999999999993</v>
      </c>
      <c r="S86" s="42">
        <v>379.18349999999998</v>
      </c>
      <c r="T86" s="42">
        <v>471.99950000000001</v>
      </c>
      <c r="U86" s="42">
        <v>378.75700000000001</v>
      </c>
      <c r="V86" s="42">
        <v>101.989</v>
      </c>
      <c r="W86" s="53">
        <v>379.96600000000001</v>
      </c>
    </row>
    <row r="87" spans="1:23" ht="15" customHeight="1" x14ac:dyDescent="0.45">
      <c r="A87" s="36" t="s">
        <v>336</v>
      </c>
      <c r="B87" s="41">
        <v>979.0625</v>
      </c>
      <c r="C87" s="42">
        <v>979.11350000000004</v>
      </c>
      <c r="D87" s="42">
        <v>133.44399999999999</v>
      </c>
      <c r="E87" s="42">
        <v>271.60199999999998</v>
      </c>
      <c r="F87" s="42">
        <v>762.21100000000001</v>
      </c>
      <c r="G87" s="42">
        <v>870.33</v>
      </c>
      <c r="H87" s="42">
        <v>583.18100000000004</v>
      </c>
      <c r="I87" s="42">
        <v>904.40200000000004</v>
      </c>
      <c r="J87" s="42">
        <v>939.59649999999999</v>
      </c>
      <c r="K87" s="42">
        <v>127.03100000000001</v>
      </c>
      <c r="L87" s="42">
        <v>614.62199999999996</v>
      </c>
      <c r="M87" s="42">
        <v>723.80200000000002</v>
      </c>
      <c r="N87" s="42">
        <v>433.63299999999998</v>
      </c>
      <c r="O87" s="42">
        <v>898.31449999999995</v>
      </c>
      <c r="P87" s="42">
        <v>876.46849999999995</v>
      </c>
      <c r="Q87" s="42">
        <v>926.4135</v>
      </c>
      <c r="R87" s="42">
        <v>91.521000000000001</v>
      </c>
      <c r="S87" s="42">
        <v>387.38749999999999</v>
      </c>
      <c r="T87" s="42">
        <v>480.20350000000002</v>
      </c>
      <c r="U87" s="42">
        <v>386.96100000000001</v>
      </c>
      <c r="V87" s="42">
        <v>93.784999999999997</v>
      </c>
      <c r="W87" s="53">
        <v>388.17</v>
      </c>
    </row>
    <row r="88" spans="1:23" ht="15" customHeight="1" x14ac:dyDescent="0.45">
      <c r="A88" s="36" t="s">
        <v>337</v>
      </c>
      <c r="B88" s="41">
        <v>1214.4459999999999</v>
      </c>
      <c r="C88" s="42">
        <v>803.30600000000004</v>
      </c>
      <c r="D88" s="42">
        <v>695.26199999999994</v>
      </c>
      <c r="E88" s="42">
        <v>541.63599999999997</v>
      </c>
      <c r="F88" s="42">
        <v>1202.1769999999999</v>
      </c>
      <c r="G88" s="42">
        <v>1323.4380000000001</v>
      </c>
      <c r="H88" s="42">
        <v>21.363</v>
      </c>
      <c r="I88" s="42">
        <v>614.53</v>
      </c>
      <c r="J88" s="42">
        <v>1174.98</v>
      </c>
      <c r="K88" s="42">
        <v>657.36800000000005</v>
      </c>
      <c r="L88" s="42">
        <v>324.75</v>
      </c>
      <c r="M88" s="42">
        <v>1176.9100000000001</v>
      </c>
      <c r="N88" s="42">
        <v>886.74099999999999</v>
      </c>
      <c r="O88" s="42">
        <v>1133.6980000000001</v>
      </c>
      <c r="P88" s="42">
        <v>1111.8520000000001</v>
      </c>
      <c r="Q88" s="42">
        <v>1161.797</v>
      </c>
      <c r="R88" s="42">
        <v>470.29899999999998</v>
      </c>
      <c r="S88" s="42">
        <v>796.04849999999999</v>
      </c>
      <c r="T88" s="42">
        <v>190.33150000000001</v>
      </c>
      <c r="U88" s="42">
        <v>423.983</v>
      </c>
      <c r="V88" s="42">
        <v>624.12199999999996</v>
      </c>
      <c r="W88" s="53">
        <v>676.37599999999998</v>
      </c>
    </row>
    <row r="89" spans="1:23" ht="15" customHeight="1" x14ac:dyDescent="0.45">
      <c r="A89" s="36" t="s">
        <v>338</v>
      </c>
      <c r="B89" s="41">
        <v>1001.1515000000001</v>
      </c>
      <c r="C89" s="42">
        <v>1001.2025</v>
      </c>
      <c r="D89" s="42">
        <v>111.355</v>
      </c>
      <c r="E89" s="42">
        <v>293.69099999999997</v>
      </c>
      <c r="F89" s="42">
        <v>784.3</v>
      </c>
      <c r="G89" s="42">
        <v>848.24099999999999</v>
      </c>
      <c r="H89" s="42">
        <v>605.27</v>
      </c>
      <c r="I89" s="42">
        <v>926.49099999999999</v>
      </c>
      <c r="J89" s="42">
        <v>961.68550000000005</v>
      </c>
      <c r="K89" s="42">
        <v>104.94199999999999</v>
      </c>
      <c r="L89" s="42">
        <v>636.71100000000001</v>
      </c>
      <c r="M89" s="42">
        <v>701.71299999999997</v>
      </c>
      <c r="N89" s="42">
        <v>411.54399999999998</v>
      </c>
      <c r="O89" s="42">
        <v>920.40350000000001</v>
      </c>
      <c r="P89" s="42">
        <v>898.5575</v>
      </c>
      <c r="Q89" s="42">
        <v>948.50250000000005</v>
      </c>
      <c r="R89" s="42">
        <v>113.61</v>
      </c>
      <c r="S89" s="42">
        <v>409.47649999999999</v>
      </c>
      <c r="T89" s="42">
        <v>502.29250000000002</v>
      </c>
      <c r="U89" s="42">
        <v>409.05</v>
      </c>
      <c r="V89" s="42">
        <v>71.695999999999998</v>
      </c>
      <c r="W89" s="53">
        <v>410.25900000000001</v>
      </c>
    </row>
    <row r="90" spans="1:23" ht="15" customHeight="1" x14ac:dyDescent="0.45">
      <c r="A90" s="36" t="s">
        <v>339</v>
      </c>
      <c r="B90" s="41">
        <v>1017.0085</v>
      </c>
      <c r="C90" s="42">
        <v>1017.0595</v>
      </c>
      <c r="D90" s="42">
        <v>95.498000000000005</v>
      </c>
      <c r="E90" s="42">
        <v>309.548</v>
      </c>
      <c r="F90" s="42">
        <v>800.15700000000004</v>
      </c>
      <c r="G90" s="42">
        <v>854.54399999999998</v>
      </c>
      <c r="H90" s="42">
        <v>621.12699999999995</v>
      </c>
      <c r="I90" s="42">
        <v>942.34799999999996</v>
      </c>
      <c r="J90" s="42">
        <v>977.54250000000002</v>
      </c>
      <c r="K90" s="42">
        <v>111.245</v>
      </c>
      <c r="L90" s="42">
        <v>652.56799999999998</v>
      </c>
      <c r="M90" s="42">
        <v>708.01599999999996</v>
      </c>
      <c r="N90" s="42">
        <v>417.84699999999998</v>
      </c>
      <c r="O90" s="42">
        <v>936.26049999999998</v>
      </c>
      <c r="P90" s="42">
        <v>914.41449999999998</v>
      </c>
      <c r="Q90" s="42">
        <v>964.35950000000003</v>
      </c>
      <c r="R90" s="42">
        <v>129.46700000000001</v>
      </c>
      <c r="S90" s="42">
        <v>425.33350000000002</v>
      </c>
      <c r="T90" s="42">
        <v>518.14949999999999</v>
      </c>
      <c r="U90" s="42">
        <v>424.90699999999998</v>
      </c>
      <c r="V90" s="42">
        <v>77.998999999999995</v>
      </c>
      <c r="W90" s="53">
        <v>426.11599999999999</v>
      </c>
    </row>
    <row r="91" spans="1:23" ht="15" customHeight="1" x14ac:dyDescent="0.45">
      <c r="A91" s="36" t="s">
        <v>340</v>
      </c>
      <c r="B91" s="41">
        <v>1029.9295</v>
      </c>
      <c r="C91" s="42">
        <v>1029.9804999999999</v>
      </c>
      <c r="D91" s="42">
        <v>82.576999999999998</v>
      </c>
      <c r="E91" s="42">
        <v>322.46899999999999</v>
      </c>
      <c r="F91" s="42">
        <v>813.07799999999997</v>
      </c>
      <c r="G91" s="42">
        <v>867.46500000000003</v>
      </c>
      <c r="H91" s="42">
        <v>634.048</v>
      </c>
      <c r="I91" s="42">
        <v>955.26900000000001</v>
      </c>
      <c r="J91" s="42">
        <v>990.46349999999995</v>
      </c>
      <c r="K91" s="42">
        <v>124.166</v>
      </c>
      <c r="L91" s="42">
        <v>665.48900000000003</v>
      </c>
      <c r="M91" s="42">
        <v>720.93700000000001</v>
      </c>
      <c r="N91" s="42">
        <v>430.76799999999997</v>
      </c>
      <c r="O91" s="42">
        <v>949.18150000000003</v>
      </c>
      <c r="P91" s="42">
        <v>927.33550000000002</v>
      </c>
      <c r="Q91" s="42">
        <v>977.28049999999996</v>
      </c>
      <c r="R91" s="42">
        <v>142.38800000000001</v>
      </c>
      <c r="S91" s="42">
        <v>438.25450000000001</v>
      </c>
      <c r="T91" s="42">
        <v>531.07050000000004</v>
      </c>
      <c r="U91" s="42">
        <v>437.82799999999997</v>
      </c>
      <c r="V91" s="42">
        <v>90.92</v>
      </c>
      <c r="W91" s="53">
        <v>439.03699999999998</v>
      </c>
    </row>
    <row r="92" spans="1:23" ht="15" customHeight="1" x14ac:dyDescent="0.45">
      <c r="A92" s="36" t="s">
        <v>513</v>
      </c>
      <c r="B92" s="41">
        <v>1035.1385</v>
      </c>
      <c r="C92" s="42">
        <v>1035.1895</v>
      </c>
      <c r="D92" s="42">
        <v>77.367999999999995</v>
      </c>
      <c r="E92" s="42">
        <v>327.678</v>
      </c>
      <c r="F92" s="42">
        <v>818.28700000000003</v>
      </c>
      <c r="G92" s="42">
        <v>872.67399999999998</v>
      </c>
      <c r="H92" s="42">
        <v>639.25699999999995</v>
      </c>
      <c r="I92" s="42">
        <v>960.47799999999995</v>
      </c>
      <c r="J92" s="42">
        <v>995.67250000000001</v>
      </c>
      <c r="K92" s="42">
        <v>129.375</v>
      </c>
      <c r="L92" s="42">
        <v>670.69799999999998</v>
      </c>
      <c r="M92" s="42">
        <v>726.14599999999996</v>
      </c>
      <c r="N92" s="42">
        <v>435.97699999999998</v>
      </c>
      <c r="O92" s="42">
        <v>954.39049999999997</v>
      </c>
      <c r="P92" s="42">
        <v>932.54449999999997</v>
      </c>
      <c r="Q92" s="42">
        <v>982.48950000000002</v>
      </c>
      <c r="R92" s="42">
        <v>147.59700000000001</v>
      </c>
      <c r="S92" s="42">
        <v>443.46350000000001</v>
      </c>
      <c r="T92" s="42">
        <v>536.27949999999998</v>
      </c>
      <c r="U92" s="42">
        <v>443.03699999999998</v>
      </c>
      <c r="V92" s="42">
        <v>96.129000000000005</v>
      </c>
      <c r="W92" s="53">
        <v>444.24599999999998</v>
      </c>
    </row>
    <row r="93" spans="1:23" ht="15" customHeight="1" x14ac:dyDescent="0.45">
      <c r="A93" s="36" t="s">
        <v>341</v>
      </c>
      <c r="B93" s="41">
        <v>1038.6675</v>
      </c>
      <c r="C93" s="42">
        <v>1038.7184999999999</v>
      </c>
      <c r="D93" s="42">
        <v>73.838999999999999</v>
      </c>
      <c r="E93" s="42">
        <v>331.20699999999999</v>
      </c>
      <c r="F93" s="42">
        <v>821.81600000000003</v>
      </c>
      <c r="G93" s="42">
        <v>876.20299999999997</v>
      </c>
      <c r="H93" s="42">
        <v>642.78599999999994</v>
      </c>
      <c r="I93" s="42">
        <v>964.00699999999995</v>
      </c>
      <c r="J93" s="42">
        <v>999.20150000000001</v>
      </c>
      <c r="K93" s="42">
        <v>132.904</v>
      </c>
      <c r="L93" s="42">
        <v>674.22699999999998</v>
      </c>
      <c r="M93" s="42">
        <v>729.67499999999995</v>
      </c>
      <c r="N93" s="42">
        <v>439.50599999999997</v>
      </c>
      <c r="O93" s="42">
        <v>957.91949999999997</v>
      </c>
      <c r="P93" s="42">
        <v>936.07349999999997</v>
      </c>
      <c r="Q93" s="42">
        <v>986.01850000000002</v>
      </c>
      <c r="R93" s="42">
        <v>151.126</v>
      </c>
      <c r="S93" s="42">
        <v>446.99250000000001</v>
      </c>
      <c r="T93" s="42">
        <v>539.80849999999998</v>
      </c>
      <c r="U93" s="42">
        <v>446.56599999999997</v>
      </c>
      <c r="V93" s="42">
        <v>99.658000000000001</v>
      </c>
      <c r="W93" s="53">
        <v>447.77499999999998</v>
      </c>
    </row>
    <row r="94" spans="1:23" ht="15" customHeight="1" x14ac:dyDescent="0.45">
      <c r="A94" s="36" t="s">
        <v>342</v>
      </c>
      <c r="B94" s="41">
        <v>1047.0815</v>
      </c>
      <c r="C94" s="42">
        <v>1047.1324999999999</v>
      </c>
      <c r="D94" s="42">
        <v>65.424999999999997</v>
      </c>
      <c r="E94" s="42">
        <v>339.62099999999998</v>
      </c>
      <c r="F94" s="42">
        <v>830.23</v>
      </c>
      <c r="G94" s="42">
        <v>884.61699999999996</v>
      </c>
      <c r="H94" s="42">
        <v>651.20000000000005</v>
      </c>
      <c r="I94" s="42">
        <v>972.42100000000005</v>
      </c>
      <c r="J94" s="42">
        <v>1007.6155</v>
      </c>
      <c r="K94" s="42">
        <v>141.31800000000001</v>
      </c>
      <c r="L94" s="42">
        <v>682.64099999999996</v>
      </c>
      <c r="M94" s="42">
        <v>738.08900000000006</v>
      </c>
      <c r="N94" s="42">
        <v>447.92</v>
      </c>
      <c r="O94" s="42">
        <v>966.33349999999996</v>
      </c>
      <c r="P94" s="42">
        <v>944.48749999999995</v>
      </c>
      <c r="Q94" s="42">
        <v>994.4325</v>
      </c>
      <c r="R94" s="42">
        <v>159.54</v>
      </c>
      <c r="S94" s="42">
        <v>455.40649999999999</v>
      </c>
      <c r="T94" s="42">
        <v>548.22249999999997</v>
      </c>
      <c r="U94" s="42">
        <v>454.98</v>
      </c>
      <c r="V94" s="42">
        <v>108.072</v>
      </c>
      <c r="W94" s="53">
        <v>456.18900000000002</v>
      </c>
    </row>
    <row r="95" spans="1:23" ht="15" customHeight="1" x14ac:dyDescent="0.45">
      <c r="A95" s="36" t="s">
        <v>343</v>
      </c>
      <c r="B95" s="41">
        <v>1054.2435</v>
      </c>
      <c r="C95" s="42">
        <v>1054.2945</v>
      </c>
      <c r="D95" s="42">
        <v>58.262999999999998</v>
      </c>
      <c r="E95" s="42">
        <v>346.78300000000002</v>
      </c>
      <c r="F95" s="42">
        <v>837.39200000000005</v>
      </c>
      <c r="G95" s="42">
        <v>891.779</v>
      </c>
      <c r="H95" s="42">
        <v>658.36199999999997</v>
      </c>
      <c r="I95" s="42">
        <v>979.58299999999997</v>
      </c>
      <c r="J95" s="42">
        <v>1014.7775</v>
      </c>
      <c r="K95" s="42">
        <v>148.47999999999999</v>
      </c>
      <c r="L95" s="42">
        <v>689.803</v>
      </c>
      <c r="M95" s="42">
        <v>745.25099999999998</v>
      </c>
      <c r="N95" s="42">
        <v>455.08199999999999</v>
      </c>
      <c r="O95" s="42">
        <v>973.49549999999999</v>
      </c>
      <c r="P95" s="42">
        <v>951.64949999999999</v>
      </c>
      <c r="Q95" s="42">
        <v>1001.5945</v>
      </c>
      <c r="R95" s="42">
        <v>166.702</v>
      </c>
      <c r="S95" s="42">
        <v>462.56849999999997</v>
      </c>
      <c r="T95" s="42">
        <v>555.3845</v>
      </c>
      <c r="U95" s="42">
        <v>462.142</v>
      </c>
      <c r="V95" s="42">
        <v>115.23399999999999</v>
      </c>
      <c r="W95" s="53">
        <v>463.351</v>
      </c>
    </row>
    <row r="96" spans="1:23" ht="15" customHeight="1" x14ac:dyDescent="0.45">
      <c r="A96" s="36" t="s">
        <v>344</v>
      </c>
      <c r="B96" s="41">
        <v>1062.8465000000001</v>
      </c>
      <c r="C96" s="42">
        <v>1062.8975</v>
      </c>
      <c r="D96" s="42">
        <v>49.66</v>
      </c>
      <c r="E96" s="42">
        <v>355.38600000000002</v>
      </c>
      <c r="F96" s="42">
        <v>845.995</v>
      </c>
      <c r="G96" s="42">
        <v>900.38199999999995</v>
      </c>
      <c r="H96" s="42">
        <v>666.96500000000003</v>
      </c>
      <c r="I96" s="42">
        <v>988.18600000000004</v>
      </c>
      <c r="J96" s="42">
        <v>1023.3805</v>
      </c>
      <c r="K96" s="42">
        <v>157.083</v>
      </c>
      <c r="L96" s="42">
        <v>698.40599999999995</v>
      </c>
      <c r="M96" s="42">
        <v>753.85400000000004</v>
      </c>
      <c r="N96" s="42">
        <v>463.685</v>
      </c>
      <c r="O96" s="42">
        <v>982.09849999999994</v>
      </c>
      <c r="P96" s="42">
        <v>960.25250000000005</v>
      </c>
      <c r="Q96" s="42">
        <v>1010.1975</v>
      </c>
      <c r="R96" s="42">
        <v>175.30500000000001</v>
      </c>
      <c r="S96" s="42">
        <v>471.17149999999998</v>
      </c>
      <c r="T96" s="42">
        <v>563.98749999999995</v>
      </c>
      <c r="U96" s="42">
        <v>470.745</v>
      </c>
      <c r="V96" s="42">
        <v>123.837</v>
      </c>
      <c r="W96" s="53">
        <v>471.95400000000001</v>
      </c>
    </row>
    <row r="97" spans="1:23" ht="15" customHeight="1" x14ac:dyDescent="0.45">
      <c r="A97" s="36" t="s">
        <v>345</v>
      </c>
      <c r="B97" s="41">
        <v>1065.3405</v>
      </c>
      <c r="C97" s="42">
        <v>1065.3915</v>
      </c>
      <c r="D97" s="42">
        <v>47.165999999999997</v>
      </c>
      <c r="E97" s="42">
        <v>357.88</v>
      </c>
      <c r="F97" s="42">
        <v>848.48900000000003</v>
      </c>
      <c r="G97" s="42">
        <v>902.87599999999998</v>
      </c>
      <c r="H97" s="42">
        <v>669.45899999999995</v>
      </c>
      <c r="I97" s="42">
        <v>990.68</v>
      </c>
      <c r="J97" s="42">
        <v>1025.8744999999999</v>
      </c>
      <c r="K97" s="42">
        <v>159.577</v>
      </c>
      <c r="L97" s="42">
        <v>700.9</v>
      </c>
      <c r="M97" s="42">
        <v>756.34799999999996</v>
      </c>
      <c r="N97" s="42">
        <v>466.17899999999997</v>
      </c>
      <c r="O97" s="42">
        <v>984.59249999999997</v>
      </c>
      <c r="P97" s="42">
        <v>962.74649999999997</v>
      </c>
      <c r="Q97" s="42">
        <v>1012.6915</v>
      </c>
      <c r="R97" s="42">
        <v>177.79900000000001</v>
      </c>
      <c r="S97" s="42">
        <v>473.66550000000001</v>
      </c>
      <c r="T97" s="42">
        <v>566.48149999999998</v>
      </c>
      <c r="U97" s="42">
        <v>473.23899999999998</v>
      </c>
      <c r="V97" s="42">
        <v>126.331</v>
      </c>
      <c r="W97" s="53">
        <v>474.44799999999998</v>
      </c>
    </row>
    <row r="98" spans="1:23" ht="15" customHeight="1" x14ac:dyDescent="0.45">
      <c r="A98" s="36" t="s">
        <v>346</v>
      </c>
      <c r="B98" s="41">
        <v>1079.7474999999999</v>
      </c>
      <c r="C98" s="42">
        <v>1079.7985000000001</v>
      </c>
      <c r="D98" s="42">
        <v>32.759</v>
      </c>
      <c r="E98" s="42">
        <v>372.28699999999998</v>
      </c>
      <c r="F98" s="42">
        <v>862.89599999999996</v>
      </c>
      <c r="G98" s="42">
        <v>917.28300000000002</v>
      </c>
      <c r="H98" s="42">
        <v>683.86599999999999</v>
      </c>
      <c r="I98" s="42">
        <v>1005.087</v>
      </c>
      <c r="J98" s="42">
        <v>1040.2815000000001</v>
      </c>
      <c r="K98" s="42">
        <v>173.98400000000001</v>
      </c>
      <c r="L98" s="42">
        <v>715.30700000000002</v>
      </c>
      <c r="M98" s="42">
        <v>770.755</v>
      </c>
      <c r="N98" s="42">
        <v>480.58600000000001</v>
      </c>
      <c r="O98" s="42">
        <v>998.99950000000001</v>
      </c>
      <c r="P98" s="42">
        <v>977.15350000000001</v>
      </c>
      <c r="Q98" s="42">
        <v>1027.0985000000001</v>
      </c>
      <c r="R98" s="42">
        <v>192.20599999999999</v>
      </c>
      <c r="S98" s="42">
        <v>488.07249999999999</v>
      </c>
      <c r="T98" s="42">
        <v>580.88850000000002</v>
      </c>
      <c r="U98" s="42">
        <v>487.64600000000002</v>
      </c>
      <c r="V98" s="42">
        <v>140.738</v>
      </c>
      <c r="W98" s="53">
        <v>488.85500000000002</v>
      </c>
    </row>
    <row r="99" spans="1:23" ht="15" customHeight="1" x14ac:dyDescent="0.45">
      <c r="A99" s="36" t="s">
        <v>347</v>
      </c>
      <c r="B99" s="41">
        <v>1097.0255</v>
      </c>
      <c r="C99" s="42">
        <v>1097.0764999999999</v>
      </c>
      <c r="D99" s="42">
        <v>15.481</v>
      </c>
      <c r="E99" s="42">
        <v>389.565</v>
      </c>
      <c r="F99" s="42">
        <v>880.17399999999998</v>
      </c>
      <c r="G99" s="42">
        <v>934.56100000000004</v>
      </c>
      <c r="H99" s="42">
        <v>701.14400000000001</v>
      </c>
      <c r="I99" s="42">
        <v>1022.365</v>
      </c>
      <c r="J99" s="42">
        <v>1057.5595000000001</v>
      </c>
      <c r="K99" s="42">
        <v>191.262</v>
      </c>
      <c r="L99" s="42">
        <v>732.58500000000004</v>
      </c>
      <c r="M99" s="42">
        <v>788.03300000000002</v>
      </c>
      <c r="N99" s="42">
        <v>497.86399999999998</v>
      </c>
      <c r="O99" s="42">
        <v>1016.2775</v>
      </c>
      <c r="P99" s="42">
        <v>994.43150000000003</v>
      </c>
      <c r="Q99" s="42">
        <v>1044.3765000000001</v>
      </c>
      <c r="R99" s="42">
        <v>209.48400000000001</v>
      </c>
      <c r="S99" s="42">
        <v>505.35050000000001</v>
      </c>
      <c r="T99" s="42">
        <v>598.16650000000004</v>
      </c>
      <c r="U99" s="42">
        <v>504.92399999999998</v>
      </c>
      <c r="V99" s="42">
        <v>158.01599999999999</v>
      </c>
      <c r="W99" s="53">
        <v>506.13299999999998</v>
      </c>
    </row>
    <row r="100" spans="1:23" ht="15" customHeight="1" x14ac:dyDescent="0.45">
      <c r="A100" s="36" t="s">
        <v>348</v>
      </c>
      <c r="B100" s="41">
        <v>1109.5065</v>
      </c>
      <c r="C100" s="42">
        <v>1109.5574999999999</v>
      </c>
      <c r="D100" s="42">
        <v>3</v>
      </c>
      <c r="E100" s="42">
        <v>402.04599999999999</v>
      </c>
      <c r="F100" s="42">
        <v>892.65499999999997</v>
      </c>
      <c r="G100" s="42">
        <v>947.04200000000003</v>
      </c>
      <c r="H100" s="42">
        <v>713.625</v>
      </c>
      <c r="I100" s="42">
        <v>1034.846</v>
      </c>
      <c r="J100" s="42">
        <v>1070.0405000000001</v>
      </c>
      <c r="K100" s="42">
        <v>203.74299999999999</v>
      </c>
      <c r="L100" s="42">
        <v>745.06600000000003</v>
      </c>
      <c r="M100" s="42">
        <v>800.51400000000001</v>
      </c>
      <c r="N100" s="42">
        <v>510.34500000000003</v>
      </c>
      <c r="O100" s="42">
        <v>1028.7584999999999</v>
      </c>
      <c r="P100" s="42">
        <v>1006.9125</v>
      </c>
      <c r="Q100" s="42">
        <v>1056.8575000000001</v>
      </c>
      <c r="R100" s="42">
        <v>221.965</v>
      </c>
      <c r="S100" s="42">
        <v>517.83150000000001</v>
      </c>
      <c r="T100" s="42">
        <v>610.64750000000004</v>
      </c>
      <c r="U100" s="42">
        <v>517.40499999999997</v>
      </c>
      <c r="V100" s="42">
        <v>170.49700000000001</v>
      </c>
      <c r="W100" s="53">
        <v>518.61400000000003</v>
      </c>
    </row>
    <row r="101" spans="1:23" ht="15" customHeight="1" x14ac:dyDescent="0.45">
      <c r="A101" s="36" t="s">
        <v>349</v>
      </c>
      <c r="B101" s="41">
        <v>1005.9285</v>
      </c>
      <c r="C101" s="42">
        <v>1005.9795</v>
      </c>
      <c r="D101" s="42">
        <v>106.578</v>
      </c>
      <c r="E101" s="42">
        <v>298.46800000000002</v>
      </c>
      <c r="F101" s="42">
        <v>789.077</v>
      </c>
      <c r="G101" s="42">
        <v>843.46400000000006</v>
      </c>
      <c r="H101" s="42">
        <v>610.04700000000003</v>
      </c>
      <c r="I101" s="42">
        <v>931.26800000000003</v>
      </c>
      <c r="J101" s="42">
        <v>966.46249999999998</v>
      </c>
      <c r="K101" s="42">
        <v>100.16500000000001</v>
      </c>
      <c r="L101" s="42">
        <v>641.48800000000006</v>
      </c>
      <c r="M101" s="42">
        <v>696.93600000000004</v>
      </c>
      <c r="N101" s="42">
        <v>406.767</v>
      </c>
      <c r="O101" s="42">
        <v>925.18050000000005</v>
      </c>
      <c r="P101" s="42">
        <v>903.33450000000005</v>
      </c>
      <c r="Q101" s="42">
        <v>953.27949999999998</v>
      </c>
      <c r="R101" s="42">
        <v>118.387</v>
      </c>
      <c r="S101" s="42">
        <v>414.25349999999997</v>
      </c>
      <c r="T101" s="42">
        <v>507.06950000000001</v>
      </c>
      <c r="U101" s="42">
        <v>413.827</v>
      </c>
      <c r="V101" s="42">
        <v>66.918999999999997</v>
      </c>
      <c r="W101" s="53">
        <v>415.036</v>
      </c>
    </row>
    <row r="102" spans="1:23" ht="15" customHeight="1" x14ac:dyDescent="0.45">
      <c r="A102" s="36" t="s">
        <v>514</v>
      </c>
      <c r="B102" s="41">
        <v>1017.3545</v>
      </c>
      <c r="C102" s="42">
        <v>1017.4055</v>
      </c>
      <c r="D102" s="42">
        <v>133.43299999999999</v>
      </c>
      <c r="E102" s="42">
        <v>309.89400000000001</v>
      </c>
      <c r="F102" s="42">
        <v>800.50300000000004</v>
      </c>
      <c r="G102" s="42">
        <v>816.60900000000004</v>
      </c>
      <c r="H102" s="42">
        <v>621.47299999999996</v>
      </c>
      <c r="I102" s="42">
        <v>942.69399999999996</v>
      </c>
      <c r="J102" s="42">
        <v>977.88850000000002</v>
      </c>
      <c r="K102" s="42">
        <v>73.31</v>
      </c>
      <c r="L102" s="42">
        <v>652.91399999999999</v>
      </c>
      <c r="M102" s="42">
        <v>670.08100000000002</v>
      </c>
      <c r="N102" s="42">
        <v>379.91199999999998</v>
      </c>
      <c r="O102" s="42">
        <v>936.60649999999998</v>
      </c>
      <c r="P102" s="42">
        <v>914.76049999999998</v>
      </c>
      <c r="Q102" s="42">
        <v>964.70550000000003</v>
      </c>
      <c r="R102" s="42">
        <v>129.81299999999999</v>
      </c>
      <c r="S102" s="42">
        <v>425.67950000000002</v>
      </c>
      <c r="T102" s="42">
        <v>518.49549999999999</v>
      </c>
      <c r="U102" s="42">
        <v>425.25299999999999</v>
      </c>
      <c r="V102" s="42">
        <v>40.064</v>
      </c>
      <c r="W102" s="53">
        <v>426.46199999999999</v>
      </c>
    </row>
    <row r="103" spans="1:23" ht="15" customHeight="1" x14ac:dyDescent="0.45">
      <c r="A103" s="36" t="s">
        <v>350</v>
      </c>
      <c r="B103" s="41">
        <v>1009.3285</v>
      </c>
      <c r="C103" s="42">
        <v>1009.3795</v>
      </c>
      <c r="D103" s="42">
        <v>141.459</v>
      </c>
      <c r="E103" s="42">
        <v>301.86799999999999</v>
      </c>
      <c r="F103" s="42">
        <v>792.47699999999998</v>
      </c>
      <c r="G103" s="42">
        <v>808.58299999999997</v>
      </c>
      <c r="H103" s="42">
        <v>613.447</v>
      </c>
      <c r="I103" s="42">
        <v>934.66800000000001</v>
      </c>
      <c r="J103" s="42">
        <v>969.86249999999995</v>
      </c>
      <c r="K103" s="42">
        <v>65.284000000000006</v>
      </c>
      <c r="L103" s="42">
        <v>644.88800000000003</v>
      </c>
      <c r="M103" s="42">
        <v>662.05499999999995</v>
      </c>
      <c r="N103" s="42">
        <v>371.88600000000002</v>
      </c>
      <c r="O103" s="42">
        <v>928.58050000000003</v>
      </c>
      <c r="P103" s="42">
        <v>906.73450000000003</v>
      </c>
      <c r="Q103" s="42">
        <v>956.67949999999996</v>
      </c>
      <c r="R103" s="42">
        <v>121.78700000000001</v>
      </c>
      <c r="S103" s="42">
        <v>417.65350000000001</v>
      </c>
      <c r="T103" s="42">
        <v>510.46949999999998</v>
      </c>
      <c r="U103" s="42">
        <v>417.22699999999998</v>
      </c>
      <c r="V103" s="42">
        <v>32.037999999999997</v>
      </c>
      <c r="W103" s="53">
        <v>418.43599999999998</v>
      </c>
    </row>
    <row r="104" spans="1:23" ht="15" customHeight="1" x14ac:dyDescent="0.45">
      <c r="A104" s="36" t="s">
        <v>351</v>
      </c>
      <c r="B104" s="41">
        <v>1023.9855</v>
      </c>
      <c r="C104" s="42">
        <v>1024.0364999999999</v>
      </c>
      <c r="D104" s="42">
        <v>156.11600000000001</v>
      </c>
      <c r="E104" s="42">
        <v>316.52499999999998</v>
      </c>
      <c r="F104" s="42">
        <v>807.13400000000001</v>
      </c>
      <c r="G104" s="42">
        <v>793.92600000000004</v>
      </c>
      <c r="H104" s="42">
        <v>628.10400000000004</v>
      </c>
      <c r="I104" s="42">
        <v>949.32500000000005</v>
      </c>
      <c r="J104" s="42">
        <v>984.51949999999999</v>
      </c>
      <c r="K104" s="42">
        <v>50.627000000000002</v>
      </c>
      <c r="L104" s="42">
        <v>659.54499999999996</v>
      </c>
      <c r="M104" s="42">
        <v>647.39800000000002</v>
      </c>
      <c r="N104" s="42">
        <v>357.22899999999998</v>
      </c>
      <c r="O104" s="42">
        <v>943.23749999999995</v>
      </c>
      <c r="P104" s="42">
        <v>921.39149999999995</v>
      </c>
      <c r="Q104" s="42">
        <v>971.3365</v>
      </c>
      <c r="R104" s="42">
        <v>136.44399999999999</v>
      </c>
      <c r="S104" s="42">
        <v>432.31049999999999</v>
      </c>
      <c r="T104" s="42">
        <v>525.12649999999996</v>
      </c>
      <c r="U104" s="42">
        <v>431.88400000000001</v>
      </c>
      <c r="V104" s="42">
        <v>46.695</v>
      </c>
      <c r="W104" s="53">
        <v>433.09300000000002</v>
      </c>
    </row>
    <row r="105" spans="1:23" ht="15" customHeight="1" x14ac:dyDescent="0.45">
      <c r="A105" s="36" t="s">
        <v>352</v>
      </c>
      <c r="B105" s="41">
        <v>1040.4024999999999</v>
      </c>
      <c r="C105" s="42">
        <v>1040.4535000000001</v>
      </c>
      <c r="D105" s="42">
        <v>172.53299999999999</v>
      </c>
      <c r="E105" s="42">
        <v>332.94200000000001</v>
      </c>
      <c r="F105" s="42">
        <v>823.55100000000004</v>
      </c>
      <c r="G105" s="42">
        <v>777.50900000000001</v>
      </c>
      <c r="H105" s="42">
        <v>644.52099999999996</v>
      </c>
      <c r="I105" s="42">
        <v>965.74199999999996</v>
      </c>
      <c r="J105" s="42">
        <v>1000.9365</v>
      </c>
      <c r="K105" s="42">
        <v>34.21</v>
      </c>
      <c r="L105" s="42">
        <v>675.96199999999999</v>
      </c>
      <c r="M105" s="42">
        <v>630.98099999999999</v>
      </c>
      <c r="N105" s="42">
        <v>340.81200000000001</v>
      </c>
      <c r="O105" s="42">
        <v>959.65449999999998</v>
      </c>
      <c r="P105" s="42">
        <v>937.80849999999998</v>
      </c>
      <c r="Q105" s="42">
        <v>987.75350000000003</v>
      </c>
      <c r="R105" s="42">
        <v>152.86099999999999</v>
      </c>
      <c r="S105" s="42">
        <v>448.72750000000002</v>
      </c>
      <c r="T105" s="42">
        <v>541.54349999999999</v>
      </c>
      <c r="U105" s="42">
        <v>448.30099999999999</v>
      </c>
      <c r="V105" s="42">
        <v>63.112000000000002</v>
      </c>
      <c r="W105" s="53">
        <v>449.51</v>
      </c>
    </row>
    <row r="106" spans="1:23" ht="15" customHeight="1" x14ac:dyDescent="0.45">
      <c r="A106" s="36" t="s">
        <v>353</v>
      </c>
      <c r="B106" s="41">
        <v>1044.2045000000001</v>
      </c>
      <c r="C106" s="42">
        <v>1044.2555</v>
      </c>
      <c r="D106" s="42">
        <v>176.33500000000001</v>
      </c>
      <c r="E106" s="42">
        <v>336.74400000000003</v>
      </c>
      <c r="F106" s="42">
        <v>827.35299999999995</v>
      </c>
      <c r="G106" s="42">
        <v>773.70699999999999</v>
      </c>
      <c r="H106" s="42">
        <v>648.32299999999998</v>
      </c>
      <c r="I106" s="42">
        <v>969.54399999999998</v>
      </c>
      <c r="J106" s="42">
        <v>1004.7385</v>
      </c>
      <c r="K106" s="42">
        <v>30.408000000000001</v>
      </c>
      <c r="L106" s="42">
        <v>679.76400000000001</v>
      </c>
      <c r="M106" s="42">
        <v>627.17899999999997</v>
      </c>
      <c r="N106" s="42">
        <v>337.01</v>
      </c>
      <c r="O106" s="42">
        <v>963.45650000000001</v>
      </c>
      <c r="P106" s="42">
        <v>941.6105</v>
      </c>
      <c r="Q106" s="42">
        <v>991.55550000000005</v>
      </c>
      <c r="R106" s="42">
        <v>156.66300000000001</v>
      </c>
      <c r="S106" s="42">
        <v>452.52949999999998</v>
      </c>
      <c r="T106" s="42">
        <v>545.34550000000002</v>
      </c>
      <c r="U106" s="42">
        <v>452.10300000000001</v>
      </c>
      <c r="V106" s="42">
        <v>66.914000000000001</v>
      </c>
      <c r="W106" s="53">
        <v>453.31200000000001</v>
      </c>
    </row>
    <row r="107" spans="1:23" ht="15" customHeight="1" x14ac:dyDescent="0.45">
      <c r="A107" s="36" t="s">
        <v>354</v>
      </c>
      <c r="B107" s="41">
        <v>1046.9124999999999</v>
      </c>
      <c r="C107" s="42">
        <v>1046.9635000000001</v>
      </c>
      <c r="D107" s="42">
        <v>179.04300000000001</v>
      </c>
      <c r="E107" s="42">
        <v>339.452</v>
      </c>
      <c r="F107" s="42">
        <v>830.06100000000004</v>
      </c>
      <c r="G107" s="42">
        <v>770.99900000000002</v>
      </c>
      <c r="H107" s="42">
        <v>651.03099999999995</v>
      </c>
      <c r="I107" s="42">
        <v>972.25199999999995</v>
      </c>
      <c r="J107" s="42">
        <v>1007.4465</v>
      </c>
      <c r="K107" s="42">
        <v>27.7</v>
      </c>
      <c r="L107" s="42">
        <v>682.47199999999998</v>
      </c>
      <c r="M107" s="42">
        <v>624.471</v>
      </c>
      <c r="N107" s="42">
        <v>334.30200000000002</v>
      </c>
      <c r="O107" s="42">
        <v>966.16449999999998</v>
      </c>
      <c r="P107" s="42">
        <v>944.31849999999997</v>
      </c>
      <c r="Q107" s="42">
        <v>994.26350000000002</v>
      </c>
      <c r="R107" s="42">
        <v>159.37100000000001</v>
      </c>
      <c r="S107" s="42">
        <v>455.23750000000001</v>
      </c>
      <c r="T107" s="42">
        <v>548.05349999999999</v>
      </c>
      <c r="U107" s="42">
        <v>454.81099999999998</v>
      </c>
      <c r="V107" s="42">
        <v>69.622</v>
      </c>
      <c r="W107" s="53">
        <v>456.02</v>
      </c>
    </row>
    <row r="108" spans="1:23" ht="15" customHeight="1" x14ac:dyDescent="0.45">
      <c r="A108" s="36" t="s">
        <v>355</v>
      </c>
      <c r="B108" s="41">
        <v>1023.7635</v>
      </c>
      <c r="C108" s="42">
        <v>1023.8145</v>
      </c>
      <c r="D108" s="42">
        <v>155.89400000000001</v>
      </c>
      <c r="E108" s="42">
        <v>316.303</v>
      </c>
      <c r="F108" s="42">
        <v>806.91200000000003</v>
      </c>
      <c r="G108" s="42">
        <v>794.14800000000002</v>
      </c>
      <c r="H108" s="42">
        <v>627.88199999999995</v>
      </c>
      <c r="I108" s="42">
        <v>949.10299999999995</v>
      </c>
      <c r="J108" s="42">
        <v>984.29750000000001</v>
      </c>
      <c r="K108" s="42">
        <v>50.848999999999997</v>
      </c>
      <c r="L108" s="42">
        <v>659.32299999999998</v>
      </c>
      <c r="M108" s="42">
        <v>647.62</v>
      </c>
      <c r="N108" s="42">
        <v>357.45100000000002</v>
      </c>
      <c r="O108" s="42">
        <v>943.01549999999997</v>
      </c>
      <c r="P108" s="42">
        <v>921.16949999999997</v>
      </c>
      <c r="Q108" s="42">
        <v>971.11450000000002</v>
      </c>
      <c r="R108" s="42">
        <v>136.22200000000001</v>
      </c>
      <c r="S108" s="42">
        <v>432.08850000000001</v>
      </c>
      <c r="T108" s="42">
        <v>524.90449999999998</v>
      </c>
      <c r="U108" s="42">
        <v>431.66199999999998</v>
      </c>
      <c r="V108" s="42">
        <v>46.472999999999999</v>
      </c>
      <c r="W108" s="53">
        <v>432.87099999999998</v>
      </c>
    </row>
    <row r="109" spans="1:23" ht="15" customHeight="1" x14ac:dyDescent="0.45">
      <c r="A109" s="36" t="s">
        <v>356</v>
      </c>
      <c r="B109" s="41">
        <v>1244.1410000000001</v>
      </c>
      <c r="C109" s="42">
        <v>833.00099999999998</v>
      </c>
      <c r="D109" s="42">
        <v>724.95699999999999</v>
      </c>
      <c r="E109" s="42">
        <v>571.33100000000002</v>
      </c>
      <c r="F109" s="42">
        <v>1231.8720000000001</v>
      </c>
      <c r="G109" s="42">
        <v>1353.133</v>
      </c>
      <c r="H109" s="42">
        <v>38.283999999999999</v>
      </c>
      <c r="I109" s="42">
        <v>644.22500000000002</v>
      </c>
      <c r="J109" s="42">
        <v>1204.675</v>
      </c>
      <c r="K109" s="42">
        <v>687.06299999999999</v>
      </c>
      <c r="L109" s="42">
        <v>354.44499999999999</v>
      </c>
      <c r="M109" s="42">
        <v>1206.605</v>
      </c>
      <c r="N109" s="42">
        <v>916.43600000000004</v>
      </c>
      <c r="O109" s="42">
        <v>1163.393</v>
      </c>
      <c r="P109" s="42">
        <v>1141.547</v>
      </c>
      <c r="Q109" s="42">
        <v>1191.492</v>
      </c>
      <c r="R109" s="42">
        <v>499.99400000000003</v>
      </c>
      <c r="S109" s="42">
        <v>825.74350000000004</v>
      </c>
      <c r="T109" s="42">
        <v>220.0265</v>
      </c>
      <c r="U109" s="42">
        <v>453.678</v>
      </c>
      <c r="V109" s="42">
        <v>653.81700000000001</v>
      </c>
      <c r="W109" s="53">
        <v>706.07100000000003</v>
      </c>
    </row>
    <row r="110" spans="1:23" ht="15" customHeight="1" x14ac:dyDescent="0.45">
      <c r="A110" s="36" t="s">
        <v>357</v>
      </c>
      <c r="B110" s="41">
        <v>1249.097</v>
      </c>
      <c r="C110" s="42">
        <v>837.95699999999999</v>
      </c>
      <c r="D110" s="42">
        <v>729.91300000000001</v>
      </c>
      <c r="E110" s="42">
        <v>576.28700000000003</v>
      </c>
      <c r="F110" s="42">
        <v>1236.828</v>
      </c>
      <c r="G110" s="42">
        <v>1358.0889999999999</v>
      </c>
      <c r="H110" s="42">
        <v>13.288</v>
      </c>
      <c r="I110" s="42">
        <v>649.18100000000004</v>
      </c>
      <c r="J110" s="42">
        <v>1209.6310000000001</v>
      </c>
      <c r="K110" s="42">
        <v>692.01900000000001</v>
      </c>
      <c r="L110" s="42">
        <v>359.40100000000001</v>
      </c>
      <c r="M110" s="42">
        <v>1211.5609999999999</v>
      </c>
      <c r="N110" s="42">
        <v>921.39200000000005</v>
      </c>
      <c r="O110" s="42">
        <v>1168.3489999999999</v>
      </c>
      <c r="P110" s="42">
        <v>1146.5029999999999</v>
      </c>
      <c r="Q110" s="42">
        <v>1196.4480000000001</v>
      </c>
      <c r="R110" s="42">
        <v>504.95</v>
      </c>
      <c r="S110" s="42">
        <v>830.69949999999994</v>
      </c>
      <c r="T110" s="42">
        <v>224.98249999999999</v>
      </c>
      <c r="U110" s="42">
        <v>458.63400000000001</v>
      </c>
      <c r="V110" s="42">
        <v>658.77300000000002</v>
      </c>
      <c r="W110" s="53">
        <v>711.02700000000004</v>
      </c>
    </row>
    <row r="111" spans="1:23" ht="15" customHeight="1" x14ac:dyDescent="0.45">
      <c r="A111" s="36" t="s">
        <v>358</v>
      </c>
      <c r="B111" s="41">
        <v>1190.7619999999999</v>
      </c>
      <c r="C111" s="42">
        <v>779.62199999999996</v>
      </c>
      <c r="D111" s="42">
        <v>671.57799999999997</v>
      </c>
      <c r="E111" s="42">
        <v>517.952</v>
      </c>
      <c r="F111" s="42">
        <v>1178.4929999999999</v>
      </c>
      <c r="G111" s="42">
        <v>1299.7539999999999</v>
      </c>
      <c r="H111" s="42">
        <v>45.046999999999997</v>
      </c>
      <c r="I111" s="42">
        <v>590.846</v>
      </c>
      <c r="J111" s="42">
        <v>1151.296</v>
      </c>
      <c r="K111" s="42">
        <v>633.68399999999997</v>
      </c>
      <c r="L111" s="42">
        <v>301.06599999999997</v>
      </c>
      <c r="M111" s="42">
        <v>1153.2260000000001</v>
      </c>
      <c r="N111" s="42">
        <v>863.05700000000002</v>
      </c>
      <c r="O111" s="42">
        <v>1110.0139999999999</v>
      </c>
      <c r="P111" s="42">
        <v>1088.1679999999999</v>
      </c>
      <c r="Q111" s="42">
        <v>1138.1130000000001</v>
      </c>
      <c r="R111" s="42">
        <v>446.61500000000001</v>
      </c>
      <c r="S111" s="42">
        <v>772.36450000000002</v>
      </c>
      <c r="T111" s="42">
        <v>166.64750000000001</v>
      </c>
      <c r="U111" s="42">
        <v>400.29899999999998</v>
      </c>
      <c r="V111" s="42">
        <v>600.43799999999999</v>
      </c>
      <c r="W111" s="53">
        <v>652.69200000000001</v>
      </c>
    </row>
    <row r="112" spans="1:23" ht="15" customHeight="1" x14ac:dyDescent="0.45">
      <c r="A112" s="36" t="s">
        <v>515</v>
      </c>
      <c r="B112" s="41">
        <v>1181.588</v>
      </c>
      <c r="C112" s="42">
        <v>770.44799999999998</v>
      </c>
      <c r="D112" s="42">
        <v>662.404</v>
      </c>
      <c r="E112" s="42">
        <v>508.77800000000002</v>
      </c>
      <c r="F112" s="42">
        <v>1169.319</v>
      </c>
      <c r="G112" s="42">
        <v>1290.58</v>
      </c>
      <c r="H112" s="42">
        <v>54.220999999999997</v>
      </c>
      <c r="I112" s="42">
        <v>581.67200000000003</v>
      </c>
      <c r="J112" s="42">
        <v>1142.1220000000001</v>
      </c>
      <c r="K112" s="42">
        <v>624.51</v>
      </c>
      <c r="L112" s="42">
        <v>291.892</v>
      </c>
      <c r="M112" s="42">
        <v>1144.0519999999999</v>
      </c>
      <c r="N112" s="42">
        <v>853.88300000000004</v>
      </c>
      <c r="O112" s="42">
        <v>1100.8399999999999</v>
      </c>
      <c r="P112" s="42">
        <v>1078.9939999999999</v>
      </c>
      <c r="Q112" s="42">
        <v>1128.9390000000001</v>
      </c>
      <c r="R112" s="42">
        <v>437.44099999999997</v>
      </c>
      <c r="S112" s="42">
        <v>763.19050000000004</v>
      </c>
      <c r="T112" s="42">
        <v>157.4735</v>
      </c>
      <c r="U112" s="42">
        <v>391.125</v>
      </c>
      <c r="V112" s="42">
        <v>591.26400000000001</v>
      </c>
      <c r="W112" s="53">
        <v>643.51800000000003</v>
      </c>
    </row>
    <row r="113" spans="1:23" ht="15" customHeight="1" x14ac:dyDescent="0.45">
      <c r="A113" s="36" t="s">
        <v>359</v>
      </c>
      <c r="B113" s="41">
        <v>1176.4680000000001</v>
      </c>
      <c r="C113" s="42">
        <v>765.32799999999997</v>
      </c>
      <c r="D113" s="42">
        <v>657.28399999999999</v>
      </c>
      <c r="E113" s="42">
        <v>503.65800000000002</v>
      </c>
      <c r="F113" s="42">
        <v>1164.1990000000001</v>
      </c>
      <c r="G113" s="42">
        <v>1285.46</v>
      </c>
      <c r="H113" s="42">
        <v>59.341000000000001</v>
      </c>
      <c r="I113" s="42">
        <v>576.55200000000002</v>
      </c>
      <c r="J113" s="42">
        <v>1137.002</v>
      </c>
      <c r="K113" s="42">
        <v>619.39</v>
      </c>
      <c r="L113" s="42">
        <v>286.77199999999999</v>
      </c>
      <c r="M113" s="42">
        <v>1138.932</v>
      </c>
      <c r="N113" s="42">
        <v>848.76300000000003</v>
      </c>
      <c r="O113" s="42">
        <v>1095.72</v>
      </c>
      <c r="P113" s="42">
        <v>1073.874</v>
      </c>
      <c r="Q113" s="42">
        <v>1123.819</v>
      </c>
      <c r="R113" s="42">
        <v>432.32100000000003</v>
      </c>
      <c r="S113" s="42">
        <v>758.07050000000004</v>
      </c>
      <c r="T113" s="42">
        <v>152.3535</v>
      </c>
      <c r="U113" s="42">
        <v>386.005</v>
      </c>
      <c r="V113" s="42">
        <v>586.14400000000001</v>
      </c>
      <c r="W113" s="53">
        <v>638.39800000000002</v>
      </c>
    </row>
    <row r="114" spans="1:23" ht="15" customHeight="1" x14ac:dyDescent="0.45">
      <c r="A114" s="36" t="s">
        <v>360</v>
      </c>
      <c r="B114" s="41">
        <v>1166.6890000000001</v>
      </c>
      <c r="C114" s="42">
        <v>755.54899999999998</v>
      </c>
      <c r="D114" s="42">
        <v>647.505</v>
      </c>
      <c r="E114" s="42">
        <v>493.87900000000002</v>
      </c>
      <c r="F114" s="42">
        <v>1154.42</v>
      </c>
      <c r="G114" s="42">
        <v>1275.681</v>
      </c>
      <c r="H114" s="42">
        <v>69.12</v>
      </c>
      <c r="I114" s="42">
        <v>566.77300000000002</v>
      </c>
      <c r="J114" s="42">
        <v>1127.223</v>
      </c>
      <c r="K114" s="42">
        <v>609.61099999999999</v>
      </c>
      <c r="L114" s="42">
        <v>276.99299999999999</v>
      </c>
      <c r="M114" s="42">
        <v>1129.153</v>
      </c>
      <c r="N114" s="42">
        <v>838.98400000000004</v>
      </c>
      <c r="O114" s="42">
        <v>1085.941</v>
      </c>
      <c r="P114" s="42">
        <v>1064.095</v>
      </c>
      <c r="Q114" s="42">
        <v>1114.04</v>
      </c>
      <c r="R114" s="42">
        <v>422.54199999999997</v>
      </c>
      <c r="S114" s="42">
        <v>748.29150000000004</v>
      </c>
      <c r="T114" s="42">
        <v>142.5745</v>
      </c>
      <c r="U114" s="42">
        <v>376.226</v>
      </c>
      <c r="V114" s="42">
        <v>576.36500000000001</v>
      </c>
      <c r="W114" s="53">
        <v>628.61900000000003</v>
      </c>
    </row>
    <row r="115" spans="1:23" ht="15" customHeight="1" x14ac:dyDescent="0.45">
      <c r="A115" s="36" t="s">
        <v>361</v>
      </c>
      <c r="B115" s="41">
        <v>1212.1465000000001</v>
      </c>
      <c r="C115" s="42">
        <v>954.62300000000005</v>
      </c>
      <c r="D115" s="42">
        <v>519.68499999999995</v>
      </c>
      <c r="E115" s="42">
        <v>366.05900000000003</v>
      </c>
      <c r="F115" s="42">
        <v>1026.5999999999999</v>
      </c>
      <c r="G115" s="42">
        <v>1147.8610000000001</v>
      </c>
      <c r="H115" s="42">
        <v>444.62599999999998</v>
      </c>
      <c r="I115" s="42">
        <v>765.84699999999998</v>
      </c>
      <c r="J115" s="42">
        <v>1172.6804999999999</v>
      </c>
      <c r="K115" s="42">
        <v>481.791</v>
      </c>
      <c r="L115" s="42">
        <v>476.06700000000001</v>
      </c>
      <c r="M115" s="42">
        <v>1001.333</v>
      </c>
      <c r="N115" s="42">
        <v>711.16399999999999</v>
      </c>
      <c r="O115" s="42">
        <v>1131.3985</v>
      </c>
      <c r="P115" s="42">
        <v>1109.5525</v>
      </c>
      <c r="Q115" s="42">
        <v>1159.4974999999999</v>
      </c>
      <c r="R115" s="42">
        <v>294.72199999999998</v>
      </c>
      <c r="S115" s="42">
        <v>620.47149999999999</v>
      </c>
      <c r="T115" s="42">
        <v>341.64850000000001</v>
      </c>
      <c r="U115" s="42">
        <v>0.72</v>
      </c>
      <c r="V115" s="42">
        <v>448.54500000000002</v>
      </c>
      <c r="W115" s="53">
        <v>500.79899999999998</v>
      </c>
    </row>
    <row r="116" spans="1:23" ht="15" customHeight="1" x14ac:dyDescent="0.45">
      <c r="A116" s="36" t="s">
        <v>362</v>
      </c>
      <c r="B116" s="41">
        <v>1091.2135000000001</v>
      </c>
      <c r="C116" s="42">
        <v>833.69</v>
      </c>
      <c r="D116" s="42">
        <v>398.75200000000001</v>
      </c>
      <c r="E116" s="42">
        <v>245.126</v>
      </c>
      <c r="F116" s="42">
        <v>905.66700000000003</v>
      </c>
      <c r="G116" s="42">
        <v>1026.9280000000001</v>
      </c>
      <c r="H116" s="42">
        <v>323.69299999999998</v>
      </c>
      <c r="I116" s="42">
        <v>644.91399999999999</v>
      </c>
      <c r="J116" s="42">
        <v>1051.7474999999999</v>
      </c>
      <c r="K116" s="42">
        <v>360.858</v>
      </c>
      <c r="L116" s="42">
        <v>355.13400000000001</v>
      </c>
      <c r="M116" s="42">
        <v>880.4</v>
      </c>
      <c r="N116" s="42">
        <v>590.23099999999999</v>
      </c>
      <c r="O116" s="42">
        <v>1010.4655</v>
      </c>
      <c r="P116" s="42">
        <v>988.61950000000002</v>
      </c>
      <c r="Q116" s="42">
        <v>1038.5645</v>
      </c>
      <c r="R116" s="42">
        <v>173.78899999999999</v>
      </c>
      <c r="S116" s="42">
        <v>499.5385</v>
      </c>
      <c r="T116" s="42">
        <v>220.71549999999999</v>
      </c>
      <c r="U116" s="42">
        <v>121.65300000000001</v>
      </c>
      <c r="V116" s="42">
        <v>327.61200000000002</v>
      </c>
      <c r="W116" s="53">
        <v>379.86599999999999</v>
      </c>
    </row>
    <row r="117" spans="1:23" ht="15" customHeight="1" x14ac:dyDescent="0.45">
      <c r="A117" s="36" t="s">
        <v>363</v>
      </c>
      <c r="B117" s="41">
        <v>1166.3074999999999</v>
      </c>
      <c r="C117" s="42">
        <v>908.78399999999999</v>
      </c>
      <c r="D117" s="42">
        <v>473.846</v>
      </c>
      <c r="E117" s="42">
        <v>320.22000000000003</v>
      </c>
      <c r="F117" s="42">
        <v>980.76099999999997</v>
      </c>
      <c r="G117" s="42">
        <v>1102.0219999999999</v>
      </c>
      <c r="H117" s="42">
        <v>398.78699999999998</v>
      </c>
      <c r="I117" s="42">
        <v>720.00800000000004</v>
      </c>
      <c r="J117" s="42">
        <v>1126.8415</v>
      </c>
      <c r="K117" s="42">
        <v>435.952</v>
      </c>
      <c r="L117" s="42">
        <v>430.22800000000001</v>
      </c>
      <c r="M117" s="42">
        <v>955.49400000000003</v>
      </c>
      <c r="N117" s="42">
        <v>665.32500000000005</v>
      </c>
      <c r="O117" s="42">
        <v>1085.5595000000001</v>
      </c>
      <c r="P117" s="42">
        <v>1063.7135000000001</v>
      </c>
      <c r="Q117" s="42">
        <v>1113.6585</v>
      </c>
      <c r="R117" s="42">
        <v>248.88300000000001</v>
      </c>
      <c r="S117" s="42">
        <v>574.63250000000005</v>
      </c>
      <c r="T117" s="42">
        <v>295.80950000000001</v>
      </c>
      <c r="U117" s="42">
        <v>46.558999999999997</v>
      </c>
      <c r="V117" s="42">
        <v>402.70600000000002</v>
      </c>
      <c r="W117" s="53">
        <v>454.96</v>
      </c>
    </row>
    <row r="118" spans="1:23" ht="15" customHeight="1" x14ac:dyDescent="0.45">
      <c r="A118" s="36" t="s">
        <v>364</v>
      </c>
      <c r="B118" s="41">
        <v>1249.096</v>
      </c>
      <c r="C118" s="42">
        <v>837.95600000000002</v>
      </c>
      <c r="D118" s="42">
        <v>729.91200000000003</v>
      </c>
      <c r="E118" s="42">
        <v>576.28599999999994</v>
      </c>
      <c r="F118" s="42">
        <v>1236.827</v>
      </c>
      <c r="G118" s="42">
        <v>1358.088</v>
      </c>
      <c r="H118" s="42">
        <v>13.287000000000001</v>
      </c>
      <c r="I118" s="42">
        <v>649.17999999999995</v>
      </c>
      <c r="J118" s="42">
        <v>1209.6300000000001</v>
      </c>
      <c r="K118" s="42">
        <v>692.01800000000003</v>
      </c>
      <c r="L118" s="42">
        <v>359.4</v>
      </c>
      <c r="M118" s="42">
        <v>1211.56</v>
      </c>
      <c r="N118" s="42">
        <v>921.39099999999996</v>
      </c>
      <c r="O118" s="42">
        <v>1168.348</v>
      </c>
      <c r="P118" s="42">
        <v>1146.502</v>
      </c>
      <c r="Q118" s="42">
        <v>1196.4469999999999</v>
      </c>
      <c r="R118" s="42">
        <v>504.94900000000001</v>
      </c>
      <c r="S118" s="42">
        <v>830.69849999999997</v>
      </c>
      <c r="T118" s="42">
        <v>224.98150000000001</v>
      </c>
      <c r="U118" s="42">
        <v>458.63299999999998</v>
      </c>
      <c r="V118" s="42">
        <v>658.77200000000005</v>
      </c>
      <c r="W118" s="53">
        <v>711.02599999999995</v>
      </c>
    </row>
    <row r="119" spans="1:23" ht="15" customHeight="1" x14ac:dyDescent="0.45">
      <c r="A119" s="36" t="s">
        <v>365</v>
      </c>
      <c r="B119" s="41">
        <v>1148.0305000000001</v>
      </c>
      <c r="C119" s="42">
        <v>890.50699999999995</v>
      </c>
      <c r="D119" s="42">
        <v>455.56900000000002</v>
      </c>
      <c r="E119" s="42">
        <v>301.94299999999998</v>
      </c>
      <c r="F119" s="42">
        <v>962.48400000000004</v>
      </c>
      <c r="G119" s="42">
        <v>1083.7449999999999</v>
      </c>
      <c r="H119" s="42">
        <v>380.51</v>
      </c>
      <c r="I119" s="42">
        <v>701.73099999999999</v>
      </c>
      <c r="J119" s="42">
        <v>1108.5645</v>
      </c>
      <c r="K119" s="42">
        <v>417.67500000000001</v>
      </c>
      <c r="L119" s="42">
        <v>411.95100000000002</v>
      </c>
      <c r="M119" s="42">
        <v>937.21699999999998</v>
      </c>
      <c r="N119" s="42">
        <v>647.048</v>
      </c>
      <c r="O119" s="42">
        <v>1067.2825</v>
      </c>
      <c r="P119" s="42">
        <v>1045.4365</v>
      </c>
      <c r="Q119" s="42">
        <v>1095.3815</v>
      </c>
      <c r="R119" s="42">
        <v>230.60599999999999</v>
      </c>
      <c r="S119" s="42">
        <v>556.35550000000001</v>
      </c>
      <c r="T119" s="42">
        <v>277.53250000000003</v>
      </c>
      <c r="U119" s="42">
        <v>64.835999999999999</v>
      </c>
      <c r="V119" s="42">
        <v>384.42899999999997</v>
      </c>
      <c r="W119" s="53">
        <v>436.68299999999999</v>
      </c>
    </row>
    <row r="120" spans="1:23" ht="15" customHeight="1" x14ac:dyDescent="0.45">
      <c r="A120" s="36" t="s">
        <v>366</v>
      </c>
      <c r="B120" s="41">
        <v>1133.9604999999999</v>
      </c>
      <c r="C120" s="42">
        <v>876.43700000000001</v>
      </c>
      <c r="D120" s="42">
        <v>441.49900000000002</v>
      </c>
      <c r="E120" s="42">
        <v>287.87299999999999</v>
      </c>
      <c r="F120" s="42">
        <v>948.41399999999999</v>
      </c>
      <c r="G120" s="42">
        <v>1069.675</v>
      </c>
      <c r="H120" s="42">
        <v>366.44</v>
      </c>
      <c r="I120" s="42">
        <v>687.66099999999994</v>
      </c>
      <c r="J120" s="42">
        <v>1094.4945</v>
      </c>
      <c r="K120" s="42">
        <v>403.60500000000002</v>
      </c>
      <c r="L120" s="42">
        <v>397.88099999999997</v>
      </c>
      <c r="M120" s="42">
        <v>923.14700000000005</v>
      </c>
      <c r="N120" s="42">
        <v>632.97799999999995</v>
      </c>
      <c r="O120" s="42">
        <v>1053.2125000000001</v>
      </c>
      <c r="P120" s="42">
        <v>1031.3665000000001</v>
      </c>
      <c r="Q120" s="42">
        <v>1081.3115</v>
      </c>
      <c r="R120" s="42">
        <v>216.536</v>
      </c>
      <c r="S120" s="42">
        <v>542.28549999999996</v>
      </c>
      <c r="T120" s="42">
        <v>263.46249999999998</v>
      </c>
      <c r="U120" s="42">
        <v>78.906000000000006</v>
      </c>
      <c r="V120" s="42">
        <v>370.35899999999998</v>
      </c>
      <c r="W120" s="53">
        <v>422.613</v>
      </c>
    </row>
    <row r="121" spans="1:23" ht="15" customHeight="1" x14ac:dyDescent="0.45">
      <c r="A121" s="36" t="s">
        <v>367</v>
      </c>
      <c r="B121" s="41">
        <v>1119.1295</v>
      </c>
      <c r="C121" s="42">
        <v>861.60599999999999</v>
      </c>
      <c r="D121" s="42">
        <v>426.66800000000001</v>
      </c>
      <c r="E121" s="42">
        <v>273.04199999999997</v>
      </c>
      <c r="F121" s="42">
        <v>933.58299999999997</v>
      </c>
      <c r="G121" s="42">
        <v>1054.8440000000001</v>
      </c>
      <c r="H121" s="42">
        <v>351.60899999999998</v>
      </c>
      <c r="I121" s="42">
        <v>672.83</v>
      </c>
      <c r="J121" s="42">
        <v>1079.6635000000001</v>
      </c>
      <c r="K121" s="42">
        <v>388.774</v>
      </c>
      <c r="L121" s="42">
        <v>383.05</v>
      </c>
      <c r="M121" s="42">
        <v>908.31600000000003</v>
      </c>
      <c r="N121" s="42">
        <v>618.14700000000005</v>
      </c>
      <c r="O121" s="42">
        <v>1038.3815</v>
      </c>
      <c r="P121" s="42">
        <v>1016.5355</v>
      </c>
      <c r="Q121" s="42">
        <v>1066.4804999999999</v>
      </c>
      <c r="R121" s="42">
        <v>201.70500000000001</v>
      </c>
      <c r="S121" s="42">
        <v>527.45450000000005</v>
      </c>
      <c r="T121" s="42">
        <v>248.63149999999999</v>
      </c>
      <c r="U121" s="42">
        <v>93.736999999999995</v>
      </c>
      <c r="V121" s="42">
        <v>355.52800000000002</v>
      </c>
      <c r="W121" s="53">
        <v>407.78199999999998</v>
      </c>
    </row>
    <row r="122" spans="1:23" ht="15" customHeight="1" x14ac:dyDescent="0.45">
      <c r="A122" s="36" t="s">
        <v>516</v>
      </c>
      <c r="B122" s="41">
        <v>1114.2805000000001</v>
      </c>
      <c r="C122" s="42">
        <v>856.75699999999995</v>
      </c>
      <c r="D122" s="42">
        <v>421.81900000000002</v>
      </c>
      <c r="E122" s="42">
        <v>268.19299999999998</v>
      </c>
      <c r="F122" s="42">
        <v>928.73400000000004</v>
      </c>
      <c r="G122" s="42">
        <v>1049.9949999999999</v>
      </c>
      <c r="H122" s="42">
        <v>346.76</v>
      </c>
      <c r="I122" s="42">
        <v>667.98099999999999</v>
      </c>
      <c r="J122" s="42">
        <v>1074.8145</v>
      </c>
      <c r="K122" s="42">
        <v>383.92500000000001</v>
      </c>
      <c r="L122" s="42">
        <v>378.20100000000002</v>
      </c>
      <c r="M122" s="42">
        <v>903.46699999999998</v>
      </c>
      <c r="N122" s="42">
        <v>613.298</v>
      </c>
      <c r="O122" s="42">
        <v>1033.5325</v>
      </c>
      <c r="P122" s="42">
        <v>1011.6865</v>
      </c>
      <c r="Q122" s="42">
        <v>1061.6315</v>
      </c>
      <c r="R122" s="42">
        <v>196.85599999999999</v>
      </c>
      <c r="S122" s="42">
        <v>522.60550000000001</v>
      </c>
      <c r="T122" s="42">
        <v>243.7825</v>
      </c>
      <c r="U122" s="42">
        <v>98.585999999999999</v>
      </c>
      <c r="V122" s="42">
        <v>350.67899999999997</v>
      </c>
      <c r="W122" s="53">
        <v>402.93299999999999</v>
      </c>
    </row>
    <row r="123" spans="1:23" ht="15" customHeight="1" x14ac:dyDescent="0.45">
      <c r="A123" s="36" t="s">
        <v>368</v>
      </c>
      <c r="B123" s="41">
        <v>1106.3585</v>
      </c>
      <c r="C123" s="42">
        <v>848.83500000000004</v>
      </c>
      <c r="D123" s="42">
        <v>413.89699999999999</v>
      </c>
      <c r="E123" s="42">
        <v>260.27100000000002</v>
      </c>
      <c r="F123" s="42">
        <v>920.81200000000001</v>
      </c>
      <c r="G123" s="42">
        <v>1042.0730000000001</v>
      </c>
      <c r="H123" s="42">
        <v>338.83800000000002</v>
      </c>
      <c r="I123" s="42">
        <v>660.05899999999997</v>
      </c>
      <c r="J123" s="42">
        <v>1066.8924999999999</v>
      </c>
      <c r="K123" s="42">
        <v>376.00299999999999</v>
      </c>
      <c r="L123" s="42">
        <v>370.279</v>
      </c>
      <c r="M123" s="42">
        <v>895.54499999999996</v>
      </c>
      <c r="N123" s="42">
        <v>605.37599999999998</v>
      </c>
      <c r="O123" s="42">
        <v>1025.6105</v>
      </c>
      <c r="P123" s="42">
        <v>1003.7645</v>
      </c>
      <c r="Q123" s="42">
        <v>1053.7094999999999</v>
      </c>
      <c r="R123" s="42">
        <v>188.934</v>
      </c>
      <c r="S123" s="42">
        <v>514.68349999999998</v>
      </c>
      <c r="T123" s="42">
        <v>235.8605</v>
      </c>
      <c r="U123" s="42">
        <v>106.508</v>
      </c>
      <c r="V123" s="42">
        <v>342.75700000000001</v>
      </c>
      <c r="W123" s="53">
        <v>395.01100000000002</v>
      </c>
    </row>
    <row r="124" spans="1:23" ht="15" customHeight="1" x14ac:dyDescent="0.45">
      <c r="A124" s="36" t="s">
        <v>369</v>
      </c>
      <c r="B124" s="41">
        <v>1104.6534999999999</v>
      </c>
      <c r="C124" s="42">
        <v>847.13</v>
      </c>
      <c r="D124" s="42">
        <v>412.19200000000001</v>
      </c>
      <c r="E124" s="42">
        <v>258.56599999999997</v>
      </c>
      <c r="F124" s="42">
        <v>919.10699999999997</v>
      </c>
      <c r="G124" s="42">
        <v>1040.3679999999999</v>
      </c>
      <c r="H124" s="42">
        <v>337.13299999999998</v>
      </c>
      <c r="I124" s="42">
        <v>658.35400000000004</v>
      </c>
      <c r="J124" s="42">
        <v>1065.1875</v>
      </c>
      <c r="K124" s="42">
        <v>374.298</v>
      </c>
      <c r="L124" s="42">
        <v>368.57400000000001</v>
      </c>
      <c r="M124" s="42">
        <v>893.84</v>
      </c>
      <c r="N124" s="42">
        <v>603.67100000000005</v>
      </c>
      <c r="O124" s="42">
        <v>1023.9055</v>
      </c>
      <c r="P124" s="42">
        <v>1002.0595</v>
      </c>
      <c r="Q124" s="42">
        <v>1052.0045</v>
      </c>
      <c r="R124" s="42">
        <v>187.22900000000001</v>
      </c>
      <c r="S124" s="42">
        <v>512.97850000000005</v>
      </c>
      <c r="T124" s="42">
        <v>234.15549999999999</v>
      </c>
      <c r="U124" s="42">
        <v>108.21299999999999</v>
      </c>
      <c r="V124" s="42">
        <v>341.05200000000002</v>
      </c>
      <c r="W124" s="53">
        <v>393.30599999999998</v>
      </c>
    </row>
    <row r="125" spans="1:23" ht="15" customHeight="1" x14ac:dyDescent="0.45">
      <c r="A125" s="36" t="s">
        <v>370</v>
      </c>
      <c r="B125" s="41">
        <v>1097.7435</v>
      </c>
      <c r="C125" s="42">
        <v>840.22</v>
      </c>
      <c r="D125" s="42">
        <v>405.28199999999998</v>
      </c>
      <c r="E125" s="42">
        <v>251.65600000000001</v>
      </c>
      <c r="F125" s="42">
        <v>912.197</v>
      </c>
      <c r="G125" s="42">
        <v>1033.4580000000001</v>
      </c>
      <c r="H125" s="42">
        <v>330.22300000000001</v>
      </c>
      <c r="I125" s="42">
        <v>651.44399999999996</v>
      </c>
      <c r="J125" s="42">
        <v>1058.2774999999999</v>
      </c>
      <c r="K125" s="42">
        <v>367.38799999999998</v>
      </c>
      <c r="L125" s="42">
        <v>361.66399999999999</v>
      </c>
      <c r="M125" s="42">
        <v>886.93</v>
      </c>
      <c r="N125" s="42">
        <v>596.76099999999997</v>
      </c>
      <c r="O125" s="42">
        <v>1016.9955</v>
      </c>
      <c r="P125" s="42">
        <v>995.14949999999999</v>
      </c>
      <c r="Q125" s="42">
        <v>1045.0944999999999</v>
      </c>
      <c r="R125" s="42">
        <v>180.31899999999999</v>
      </c>
      <c r="S125" s="42">
        <v>506.06849999999997</v>
      </c>
      <c r="T125" s="42">
        <v>227.24549999999999</v>
      </c>
      <c r="U125" s="42">
        <v>115.123</v>
      </c>
      <c r="V125" s="42">
        <v>334.142</v>
      </c>
      <c r="W125" s="53">
        <v>386.39600000000002</v>
      </c>
    </row>
    <row r="126" spans="1:23" ht="15" customHeight="1" x14ac:dyDescent="0.45">
      <c r="A126" s="36" t="s">
        <v>371</v>
      </c>
      <c r="B126" s="41">
        <v>881.78650000000005</v>
      </c>
      <c r="C126" s="42">
        <v>881.83749999999998</v>
      </c>
      <c r="D126" s="42">
        <v>230.72</v>
      </c>
      <c r="E126" s="42">
        <v>247.02600000000001</v>
      </c>
      <c r="F126" s="42">
        <v>664.93499999999995</v>
      </c>
      <c r="G126" s="42">
        <v>786.19600000000003</v>
      </c>
      <c r="H126" s="42">
        <v>558.60500000000002</v>
      </c>
      <c r="I126" s="42">
        <v>843.85550000000001</v>
      </c>
      <c r="J126" s="42">
        <v>842.32050000000004</v>
      </c>
      <c r="K126" s="42">
        <v>192.82599999999999</v>
      </c>
      <c r="L126" s="42">
        <v>590.04600000000005</v>
      </c>
      <c r="M126" s="42">
        <v>639.66800000000001</v>
      </c>
      <c r="N126" s="42">
        <v>349.49900000000002</v>
      </c>
      <c r="O126" s="42">
        <v>801.0385</v>
      </c>
      <c r="P126" s="42">
        <v>779.1925</v>
      </c>
      <c r="Q126" s="42">
        <v>829.13750000000005</v>
      </c>
      <c r="R126" s="42">
        <v>66.944999999999993</v>
      </c>
      <c r="S126" s="42">
        <v>290.11149999999998</v>
      </c>
      <c r="T126" s="42">
        <v>455.6275</v>
      </c>
      <c r="U126" s="42">
        <v>362.38499999999999</v>
      </c>
      <c r="V126" s="42">
        <v>159.58000000000001</v>
      </c>
      <c r="W126" s="53">
        <v>344.255</v>
      </c>
    </row>
    <row r="127" spans="1:23" ht="15" customHeight="1" x14ac:dyDescent="0.45">
      <c r="A127" s="36" t="s">
        <v>372</v>
      </c>
      <c r="B127" s="41">
        <v>848.23350000000005</v>
      </c>
      <c r="C127" s="42">
        <v>848.28449999999998</v>
      </c>
      <c r="D127" s="42">
        <v>264.27300000000002</v>
      </c>
      <c r="E127" s="42">
        <v>280.57900000000001</v>
      </c>
      <c r="F127" s="42">
        <v>631.38199999999995</v>
      </c>
      <c r="G127" s="42">
        <v>752.64300000000003</v>
      </c>
      <c r="H127" s="42">
        <v>592.15800000000002</v>
      </c>
      <c r="I127" s="42">
        <v>810.30250000000001</v>
      </c>
      <c r="J127" s="42">
        <v>808.76750000000004</v>
      </c>
      <c r="K127" s="42">
        <v>226.37899999999999</v>
      </c>
      <c r="L127" s="42">
        <v>623.59900000000005</v>
      </c>
      <c r="M127" s="42">
        <v>606.11500000000001</v>
      </c>
      <c r="N127" s="42">
        <v>315.94600000000003</v>
      </c>
      <c r="O127" s="42">
        <v>767.4855</v>
      </c>
      <c r="P127" s="42">
        <v>745.6395</v>
      </c>
      <c r="Q127" s="42">
        <v>795.58450000000005</v>
      </c>
      <c r="R127" s="42">
        <v>100.498</v>
      </c>
      <c r="S127" s="42">
        <v>256.55849999999998</v>
      </c>
      <c r="T127" s="42">
        <v>489.18049999999999</v>
      </c>
      <c r="U127" s="42">
        <v>395.93799999999999</v>
      </c>
      <c r="V127" s="42">
        <v>193.13300000000001</v>
      </c>
      <c r="W127" s="53">
        <v>310.702</v>
      </c>
    </row>
    <row r="128" spans="1:23" ht="15" customHeight="1" x14ac:dyDescent="0.45">
      <c r="A128" s="36" t="s">
        <v>373</v>
      </c>
      <c r="B128" s="41">
        <v>839.78949999999998</v>
      </c>
      <c r="C128" s="42">
        <v>839.84050000000002</v>
      </c>
      <c r="D128" s="42">
        <v>272.71699999999998</v>
      </c>
      <c r="E128" s="42">
        <v>289.02300000000002</v>
      </c>
      <c r="F128" s="42">
        <v>622.93799999999999</v>
      </c>
      <c r="G128" s="42">
        <v>761.08699999999999</v>
      </c>
      <c r="H128" s="42">
        <v>600.60199999999998</v>
      </c>
      <c r="I128" s="42">
        <v>801.85850000000005</v>
      </c>
      <c r="J128" s="42">
        <v>800.32349999999997</v>
      </c>
      <c r="K128" s="42">
        <v>234.82300000000001</v>
      </c>
      <c r="L128" s="42">
        <v>632.04300000000001</v>
      </c>
      <c r="M128" s="42">
        <v>614.55899999999997</v>
      </c>
      <c r="N128" s="42">
        <v>324.39</v>
      </c>
      <c r="O128" s="42">
        <v>759.04150000000004</v>
      </c>
      <c r="P128" s="42">
        <v>737.19550000000004</v>
      </c>
      <c r="Q128" s="42">
        <v>787.14049999999997</v>
      </c>
      <c r="R128" s="42">
        <v>108.94199999999999</v>
      </c>
      <c r="S128" s="42">
        <v>248.11449999999999</v>
      </c>
      <c r="T128" s="42">
        <v>497.62450000000001</v>
      </c>
      <c r="U128" s="42">
        <v>404.38200000000001</v>
      </c>
      <c r="V128" s="42">
        <v>201.577</v>
      </c>
      <c r="W128" s="53">
        <v>302.25799999999998</v>
      </c>
    </row>
    <row r="129" spans="1:23" ht="15" customHeight="1" x14ac:dyDescent="0.45">
      <c r="A129" s="36" t="s">
        <v>374</v>
      </c>
      <c r="B129" s="41">
        <v>805.5865</v>
      </c>
      <c r="C129" s="42">
        <v>805.63750000000005</v>
      </c>
      <c r="D129" s="42">
        <v>306.92</v>
      </c>
      <c r="E129" s="42">
        <v>323.226</v>
      </c>
      <c r="F129" s="42">
        <v>588.73500000000001</v>
      </c>
      <c r="G129" s="42">
        <v>795.29</v>
      </c>
      <c r="H129" s="42">
        <v>634.80499999999995</v>
      </c>
      <c r="I129" s="42">
        <v>767.65549999999996</v>
      </c>
      <c r="J129" s="42">
        <v>766.12049999999999</v>
      </c>
      <c r="K129" s="42">
        <v>269.02600000000001</v>
      </c>
      <c r="L129" s="42">
        <v>666.24599999999998</v>
      </c>
      <c r="M129" s="42">
        <v>648.76199999999994</v>
      </c>
      <c r="N129" s="42">
        <v>358.59300000000002</v>
      </c>
      <c r="O129" s="42">
        <v>724.83849999999995</v>
      </c>
      <c r="P129" s="42">
        <v>702.99249999999995</v>
      </c>
      <c r="Q129" s="42">
        <v>752.9375</v>
      </c>
      <c r="R129" s="42">
        <v>143.14500000000001</v>
      </c>
      <c r="S129" s="42">
        <v>213.91149999999999</v>
      </c>
      <c r="T129" s="42">
        <v>531.82749999999999</v>
      </c>
      <c r="U129" s="42">
        <v>438.58499999999998</v>
      </c>
      <c r="V129" s="42">
        <v>235.78</v>
      </c>
      <c r="W129" s="53">
        <v>268.05500000000001</v>
      </c>
    </row>
    <row r="130" spans="1:23" ht="15" customHeight="1" x14ac:dyDescent="0.45">
      <c r="A130" s="36" t="s">
        <v>375</v>
      </c>
      <c r="B130" s="41">
        <v>796.39549999999997</v>
      </c>
      <c r="C130" s="42">
        <v>796.44650000000001</v>
      </c>
      <c r="D130" s="42">
        <v>316.11099999999999</v>
      </c>
      <c r="E130" s="42">
        <v>332.41699999999997</v>
      </c>
      <c r="F130" s="42">
        <v>597.92600000000004</v>
      </c>
      <c r="G130" s="42">
        <v>804.48099999999999</v>
      </c>
      <c r="H130" s="42">
        <v>643.99599999999998</v>
      </c>
      <c r="I130" s="42">
        <v>758.46450000000004</v>
      </c>
      <c r="J130" s="42">
        <v>756.92949999999996</v>
      </c>
      <c r="K130" s="42">
        <v>278.21699999999998</v>
      </c>
      <c r="L130" s="42">
        <v>675.43700000000001</v>
      </c>
      <c r="M130" s="42">
        <v>657.95299999999997</v>
      </c>
      <c r="N130" s="42">
        <v>367.78399999999999</v>
      </c>
      <c r="O130" s="42">
        <v>715.64750000000004</v>
      </c>
      <c r="P130" s="42">
        <v>693.80150000000003</v>
      </c>
      <c r="Q130" s="42">
        <v>743.74649999999997</v>
      </c>
      <c r="R130" s="42">
        <v>152.33600000000001</v>
      </c>
      <c r="S130" s="42">
        <v>204.72049999999999</v>
      </c>
      <c r="T130" s="42">
        <v>541.01850000000002</v>
      </c>
      <c r="U130" s="42">
        <v>447.77600000000001</v>
      </c>
      <c r="V130" s="42">
        <v>244.971</v>
      </c>
      <c r="W130" s="53">
        <v>258.86399999999998</v>
      </c>
    </row>
    <row r="131" spans="1:23" ht="15" customHeight="1" x14ac:dyDescent="0.45">
      <c r="A131" s="36" t="s">
        <v>376</v>
      </c>
      <c r="B131" s="41">
        <v>754.58950000000004</v>
      </c>
      <c r="C131" s="42">
        <v>754.64049999999997</v>
      </c>
      <c r="D131" s="42">
        <v>357.91699999999997</v>
      </c>
      <c r="E131" s="42">
        <v>374.22300000000001</v>
      </c>
      <c r="F131" s="42">
        <v>568.053</v>
      </c>
      <c r="G131" s="42">
        <v>846.28700000000003</v>
      </c>
      <c r="H131" s="42">
        <v>685.80200000000002</v>
      </c>
      <c r="I131" s="42">
        <v>716.6585</v>
      </c>
      <c r="J131" s="42">
        <v>715.12350000000004</v>
      </c>
      <c r="K131" s="42">
        <v>320.02300000000002</v>
      </c>
      <c r="L131" s="42">
        <v>676.64549999999997</v>
      </c>
      <c r="M131" s="42">
        <v>699.75900000000001</v>
      </c>
      <c r="N131" s="42">
        <v>409.59</v>
      </c>
      <c r="O131" s="42">
        <v>673.8415</v>
      </c>
      <c r="P131" s="42">
        <v>651.99549999999999</v>
      </c>
      <c r="Q131" s="42">
        <v>701.94050000000004</v>
      </c>
      <c r="R131" s="42">
        <v>194.142</v>
      </c>
      <c r="S131" s="42">
        <v>162.9145</v>
      </c>
      <c r="T131" s="42">
        <v>582.82449999999994</v>
      </c>
      <c r="U131" s="42">
        <v>489.58199999999999</v>
      </c>
      <c r="V131" s="42">
        <v>286.77699999999999</v>
      </c>
      <c r="W131" s="53">
        <v>217.05799999999999</v>
      </c>
    </row>
    <row r="132" spans="1:23" ht="15" customHeight="1" x14ac:dyDescent="0.45">
      <c r="A132" s="36" t="s">
        <v>517</v>
      </c>
      <c r="B132" s="41">
        <v>698.98950000000002</v>
      </c>
      <c r="C132" s="42">
        <v>699.04049999999995</v>
      </c>
      <c r="D132" s="42">
        <v>413.517</v>
      </c>
      <c r="E132" s="42">
        <v>429.82299999999998</v>
      </c>
      <c r="F132" s="42">
        <v>623.65300000000002</v>
      </c>
      <c r="G132" s="42">
        <v>901.88699999999994</v>
      </c>
      <c r="H132" s="42">
        <v>741.40200000000004</v>
      </c>
      <c r="I132" s="42">
        <v>661.05849999999998</v>
      </c>
      <c r="J132" s="42">
        <v>659.52350000000001</v>
      </c>
      <c r="K132" s="42">
        <v>375.62299999999999</v>
      </c>
      <c r="L132" s="42">
        <v>621.04549999999995</v>
      </c>
      <c r="M132" s="42">
        <v>755.35900000000004</v>
      </c>
      <c r="N132" s="42">
        <v>465.19</v>
      </c>
      <c r="O132" s="42">
        <v>618.24149999999997</v>
      </c>
      <c r="P132" s="42">
        <v>596.39549999999997</v>
      </c>
      <c r="Q132" s="42">
        <v>646.34050000000002</v>
      </c>
      <c r="R132" s="42">
        <v>249.74199999999999</v>
      </c>
      <c r="S132" s="42">
        <v>107.3145</v>
      </c>
      <c r="T132" s="42">
        <v>638.42449999999997</v>
      </c>
      <c r="U132" s="42">
        <v>545.18200000000002</v>
      </c>
      <c r="V132" s="42">
        <v>342.37700000000001</v>
      </c>
      <c r="W132" s="53">
        <v>161.458</v>
      </c>
    </row>
    <row r="133" spans="1:23" ht="15" customHeight="1" x14ac:dyDescent="0.45">
      <c r="A133" s="36" t="s">
        <v>377</v>
      </c>
      <c r="B133" s="41">
        <v>624.43949999999995</v>
      </c>
      <c r="C133" s="42">
        <v>624.4905</v>
      </c>
      <c r="D133" s="42">
        <v>488.06700000000001</v>
      </c>
      <c r="E133" s="42">
        <v>473.06799999999998</v>
      </c>
      <c r="F133" s="42">
        <v>698.20299999999997</v>
      </c>
      <c r="G133" s="42">
        <v>976.43700000000001</v>
      </c>
      <c r="H133" s="42">
        <v>784.64700000000005</v>
      </c>
      <c r="I133" s="42">
        <v>586.50850000000003</v>
      </c>
      <c r="J133" s="42">
        <v>584.97349999999994</v>
      </c>
      <c r="K133" s="42">
        <v>450.173</v>
      </c>
      <c r="L133" s="42">
        <v>546.49549999999999</v>
      </c>
      <c r="M133" s="42">
        <v>829.90899999999999</v>
      </c>
      <c r="N133" s="42">
        <v>539.74</v>
      </c>
      <c r="O133" s="42">
        <v>543.69150000000002</v>
      </c>
      <c r="P133" s="42">
        <v>521.84550000000002</v>
      </c>
      <c r="Q133" s="42">
        <v>571.79049999999995</v>
      </c>
      <c r="R133" s="42">
        <v>324.29199999999997</v>
      </c>
      <c r="S133" s="42">
        <v>32.764499999999998</v>
      </c>
      <c r="T133" s="42">
        <v>664.71400000000006</v>
      </c>
      <c r="U133" s="42">
        <v>588.42700000000002</v>
      </c>
      <c r="V133" s="42">
        <v>416.92700000000002</v>
      </c>
      <c r="W133" s="53">
        <v>86.908000000000001</v>
      </c>
    </row>
    <row r="134" spans="1:23" ht="15" customHeight="1" x14ac:dyDescent="0.45">
      <c r="A134" s="36" t="s">
        <v>378</v>
      </c>
      <c r="B134" s="41">
        <v>609.58749999999998</v>
      </c>
      <c r="C134" s="42">
        <v>609.63850000000002</v>
      </c>
      <c r="D134" s="42">
        <v>502.91899999999998</v>
      </c>
      <c r="E134" s="42">
        <v>487.92</v>
      </c>
      <c r="F134" s="42">
        <v>713.05499999999995</v>
      </c>
      <c r="G134" s="42">
        <v>991.28899999999999</v>
      </c>
      <c r="H134" s="42">
        <v>799.49900000000002</v>
      </c>
      <c r="I134" s="42">
        <v>571.65650000000005</v>
      </c>
      <c r="J134" s="42">
        <v>570.12149999999997</v>
      </c>
      <c r="K134" s="42">
        <v>465.02499999999998</v>
      </c>
      <c r="L134" s="42">
        <v>531.64350000000002</v>
      </c>
      <c r="M134" s="42">
        <v>844.76099999999997</v>
      </c>
      <c r="N134" s="42">
        <v>554.59199999999998</v>
      </c>
      <c r="O134" s="42">
        <v>528.83950000000004</v>
      </c>
      <c r="P134" s="42">
        <v>506.99349999999998</v>
      </c>
      <c r="Q134" s="42">
        <v>556.93849999999998</v>
      </c>
      <c r="R134" s="42">
        <v>339.14400000000001</v>
      </c>
      <c r="S134" s="42">
        <v>17.912500000000001</v>
      </c>
      <c r="T134" s="42">
        <v>649.86199999999997</v>
      </c>
      <c r="U134" s="42">
        <v>603.279</v>
      </c>
      <c r="V134" s="42">
        <v>431.779</v>
      </c>
      <c r="W134" s="53">
        <v>101.76</v>
      </c>
    </row>
    <row r="135" spans="1:23" ht="15" customHeight="1" x14ac:dyDescent="0.45">
      <c r="A135" s="36" t="s">
        <v>379</v>
      </c>
      <c r="B135" s="41">
        <v>598.47149999999999</v>
      </c>
      <c r="C135" s="42">
        <v>598.52250000000004</v>
      </c>
      <c r="D135" s="42">
        <v>514.03499999999997</v>
      </c>
      <c r="E135" s="42">
        <v>499.036</v>
      </c>
      <c r="F135" s="42">
        <v>724.17100000000005</v>
      </c>
      <c r="G135" s="42">
        <v>1002.405</v>
      </c>
      <c r="H135" s="42">
        <v>810.61500000000001</v>
      </c>
      <c r="I135" s="42">
        <v>560.54049999999995</v>
      </c>
      <c r="J135" s="42">
        <v>559.00549999999998</v>
      </c>
      <c r="K135" s="42">
        <v>476.14100000000002</v>
      </c>
      <c r="L135" s="42">
        <v>520.52750000000003</v>
      </c>
      <c r="M135" s="42">
        <v>855.87699999999995</v>
      </c>
      <c r="N135" s="42">
        <v>565.70799999999997</v>
      </c>
      <c r="O135" s="42">
        <v>517.72349999999994</v>
      </c>
      <c r="P135" s="42">
        <v>495.8775</v>
      </c>
      <c r="Q135" s="42">
        <v>545.82249999999999</v>
      </c>
      <c r="R135" s="42">
        <v>350.26</v>
      </c>
      <c r="S135" s="42">
        <v>6.7965</v>
      </c>
      <c r="T135" s="42">
        <v>638.74599999999998</v>
      </c>
      <c r="U135" s="42">
        <v>614.39499999999998</v>
      </c>
      <c r="V135" s="42">
        <v>442.89499999999998</v>
      </c>
      <c r="W135" s="53">
        <v>112.876</v>
      </c>
    </row>
    <row r="136" spans="1:23" ht="15" customHeight="1" x14ac:dyDescent="0.45">
      <c r="A136" s="36" t="s">
        <v>263</v>
      </c>
      <c r="B136" s="41">
        <v>591.67499999999995</v>
      </c>
      <c r="C136" s="42">
        <v>591.726</v>
      </c>
      <c r="D136" s="42">
        <v>520.83150000000001</v>
      </c>
      <c r="E136" s="42">
        <v>505.83249999999998</v>
      </c>
      <c r="F136" s="42">
        <v>730.96749999999997</v>
      </c>
      <c r="G136" s="42">
        <v>1009.2015</v>
      </c>
      <c r="H136" s="42">
        <v>817.41150000000005</v>
      </c>
      <c r="I136" s="42">
        <v>553.74400000000003</v>
      </c>
      <c r="J136" s="42">
        <v>552.20899999999995</v>
      </c>
      <c r="K136" s="42">
        <v>482.9375</v>
      </c>
      <c r="L136" s="42">
        <v>513.73099999999999</v>
      </c>
      <c r="M136" s="42">
        <v>862.67349999999999</v>
      </c>
      <c r="N136" s="42">
        <v>572.50450000000001</v>
      </c>
      <c r="O136" s="42">
        <v>510.92700000000002</v>
      </c>
      <c r="P136" s="42">
        <v>489.08100000000002</v>
      </c>
      <c r="Q136" s="42">
        <v>539.02599999999995</v>
      </c>
      <c r="R136" s="42">
        <v>357.05650000000003</v>
      </c>
      <c r="S136" s="42">
        <v>0</v>
      </c>
      <c r="T136" s="42">
        <v>631.94949999999994</v>
      </c>
      <c r="U136" s="42">
        <v>621.19150000000002</v>
      </c>
      <c r="V136" s="42">
        <v>449.69150000000002</v>
      </c>
      <c r="W136" s="53">
        <v>119.6725</v>
      </c>
    </row>
    <row r="137" spans="1:23" ht="15" customHeight="1" x14ac:dyDescent="0.45">
      <c r="A137" s="36" t="s">
        <v>380</v>
      </c>
      <c r="B137" s="41">
        <v>586.06200000000001</v>
      </c>
      <c r="C137" s="42">
        <v>586.11300000000006</v>
      </c>
      <c r="D137" s="42">
        <v>526.44449999999995</v>
      </c>
      <c r="E137" s="42">
        <v>511.44549999999998</v>
      </c>
      <c r="F137" s="42">
        <v>736.58050000000003</v>
      </c>
      <c r="G137" s="42">
        <v>1014.8145</v>
      </c>
      <c r="H137" s="42">
        <v>823.02449999999999</v>
      </c>
      <c r="I137" s="42">
        <v>548.13099999999997</v>
      </c>
      <c r="J137" s="42">
        <v>546.596</v>
      </c>
      <c r="K137" s="42">
        <v>488.5505</v>
      </c>
      <c r="L137" s="42">
        <v>508.11799999999999</v>
      </c>
      <c r="M137" s="42">
        <v>868.28650000000005</v>
      </c>
      <c r="N137" s="42">
        <v>578.11749999999995</v>
      </c>
      <c r="O137" s="42">
        <v>505.31400000000002</v>
      </c>
      <c r="P137" s="42">
        <v>483.46800000000002</v>
      </c>
      <c r="Q137" s="42">
        <v>533.41300000000001</v>
      </c>
      <c r="R137" s="42">
        <v>362.66950000000003</v>
      </c>
      <c r="S137" s="42">
        <v>5.6130000000000004</v>
      </c>
      <c r="T137" s="42">
        <v>626.3365</v>
      </c>
      <c r="U137" s="42">
        <v>626.80449999999996</v>
      </c>
      <c r="V137" s="42">
        <v>455.30450000000002</v>
      </c>
      <c r="W137" s="53">
        <v>125.2855</v>
      </c>
    </row>
    <row r="138" spans="1:23" ht="15" customHeight="1" x14ac:dyDescent="0.45">
      <c r="A138" s="36" t="s">
        <v>381</v>
      </c>
      <c r="B138" s="41">
        <v>1028.6765</v>
      </c>
      <c r="C138" s="42">
        <v>1028.7275</v>
      </c>
      <c r="D138" s="42">
        <v>160.80699999999999</v>
      </c>
      <c r="E138" s="42">
        <v>321.21600000000001</v>
      </c>
      <c r="F138" s="42">
        <v>811.82500000000005</v>
      </c>
      <c r="G138" s="42">
        <v>827.93100000000004</v>
      </c>
      <c r="H138" s="42">
        <v>632.79499999999996</v>
      </c>
      <c r="I138" s="42">
        <v>954.01599999999996</v>
      </c>
      <c r="J138" s="42">
        <v>989.21050000000002</v>
      </c>
      <c r="K138" s="42">
        <v>84.632000000000005</v>
      </c>
      <c r="L138" s="42">
        <v>664.23599999999999</v>
      </c>
      <c r="M138" s="42">
        <v>681.40300000000002</v>
      </c>
      <c r="N138" s="42">
        <v>391.23399999999998</v>
      </c>
      <c r="O138" s="42">
        <v>947.92849999999999</v>
      </c>
      <c r="P138" s="42">
        <v>926.08249999999998</v>
      </c>
      <c r="Q138" s="42">
        <v>976.02750000000003</v>
      </c>
      <c r="R138" s="42">
        <v>141.13499999999999</v>
      </c>
      <c r="S138" s="42">
        <v>437.00150000000002</v>
      </c>
      <c r="T138" s="42">
        <v>529.8175</v>
      </c>
      <c r="U138" s="42">
        <v>436.57499999999999</v>
      </c>
      <c r="V138" s="42">
        <v>12.69</v>
      </c>
      <c r="W138" s="53">
        <v>437.78399999999999</v>
      </c>
    </row>
    <row r="139" spans="1:23" ht="15" customHeight="1" x14ac:dyDescent="0.45">
      <c r="A139" s="36" t="s">
        <v>382</v>
      </c>
      <c r="B139" s="41">
        <v>1036.0235</v>
      </c>
      <c r="C139" s="42">
        <v>1036.0744999999999</v>
      </c>
      <c r="D139" s="42">
        <v>168.154</v>
      </c>
      <c r="E139" s="42">
        <v>328.56299999999999</v>
      </c>
      <c r="F139" s="42">
        <v>819.17200000000003</v>
      </c>
      <c r="G139" s="42">
        <v>835.27800000000002</v>
      </c>
      <c r="H139" s="42">
        <v>640.14200000000005</v>
      </c>
      <c r="I139" s="42">
        <v>961.36300000000006</v>
      </c>
      <c r="J139" s="42">
        <v>996.5575</v>
      </c>
      <c r="K139" s="42">
        <v>91.978999999999999</v>
      </c>
      <c r="L139" s="42">
        <v>671.58299999999997</v>
      </c>
      <c r="M139" s="42">
        <v>688.75</v>
      </c>
      <c r="N139" s="42">
        <v>398.58100000000002</v>
      </c>
      <c r="O139" s="42">
        <v>955.27549999999997</v>
      </c>
      <c r="P139" s="42">
        <v>933.42949999999996</v>
      </c>
      <c r="Q139" s="42">
        <v>983.37450000000001</v>
      </c>
      <c r="R139" s="42">
        <v>148.482</v>
      </c>
      <c r="S139" s="42">
        <v>444.3485</v>
      </c>
      <c r="T139" s="42">
        <v>537.16449999999998</v>
      </c>
      <c r="U139" s="42">
        <v>443.92200000000003</v>
      </c>
      <c r="V139" s="42">
        <v>5.343</v>
      </c>
      <c r="W139" s="53">
        <v>445.13099999999997</v>
      </c>
    </row>
    <row r="140" spans="1:23" ht="15" customHeight="1" x14ac:dyDescent="0.45">
      <c r="A140" s="36" t="s">
        <v>383</v>
      </c>
      <c r="B140" s="41">
        <v>1235.8040000000001</v>
      </c>
      <c r="C140" s="42">
        <v>824.66399999999999</v>
      </c>
      <c r="D140" s="42">
        <v>716.62</v>
      </c>
      <c r="E140" s="42">
        <v>562.99400000000003</v>
      </c>
      <c r="F140" s="42">
        <v>1223.5350000000001</v>
      </c>
      <c r="G140" s="42">
        <v>1344.796</v>
      </c>
      <c r="H140" s="42">
        <v>4.9999999999998899E-3</v>
      </c>
      <c r="I140" s="42">
        <v>635.88800000000003</v>
      </c>
      <c r="J140" s="42">
        <v>1196.338</v>
      </c>
      <c r="K140" s="42">
        <v>678.726</v>
      </c>
      <c r="L140" s="42">
        <v>346.108</v>
      </c>
      <c r="M140" s="42">
        <v>1198.268</v>
      </c>
      <c r="N140" s="42">
        <v>908.09900000000005</v>
      </c>
      <c r="O140" s="42">
        <v>1155.056</v>
      </c>
      <c r="P140" s="42">
        <v>1133.21</v>
      </c>
      <c r="Q140" s="42">
        <v>1183.155</v>
      </c>
      <c r="R140" s="42">
        <v>491.65699999999998</v>
      </c>
      <c r="S140" s="42">
        <v>817.40650000000005</v>
      </c>
      <c r="T140" s="42">
        <v>211.68950000000001</v>
      </c>
      <c r="U140" s="42">
        <v>445.34100000000001</v>
      </c>
      <c r="V140" s="42">
        <v>645.48</v>
      </c>
      <c r="W140" s="53">
        <v>697.73400000000004</v>
      </c>
    </row>
    <row r="141" spans="1:23" ht="15" customHeight="1" x14ac:dyDescent="0.45">
      <c r="A141" s="36" t="s">
        <v>384</v>
      </c>
      <c r="B141" s="41">
        <v>1005.967</v>
      </c>
      <c r="C141" s="42">
        <v>594.827</v>
      </c>
      <c r="D141" s="42">
        <v>1044.421</v>
      </c>
      <c r="E141" s="42">
        <v>890.79499999999996</v>
      </c>
      <c r="F141" s="42">
        <v>1344.7695000000001</v>
      </c>
      <c r="G141" s="42">
        <v>1623.0035</v>
      </c>
      <c r="H141" s="42">
        <v>642.46799999999996</v>
      </c>
      <c r="I141" s="42">
        <v>406.05099999999999</v>
      </c>
      <c r="J141" s="42">
        <v>966.50099999999998</v>
      </c>
      <c r="K141" s="42">
        <v>1006.527</v>
      </c>
      <c r="L141" s="42">
        <v>312.55500000000001</v>
      </c>
      <c r="M141" s="42">
        <v>1476.4755</v>
      </c>
      <c r="N141" s="42">
        <v>1186.3064999999999</v>
      </c>
      <c r="O141" s="42">
        <v>925.21900000000005</v>
      </c>
      <c r="P141" s="42">
        <v>903.37300000000005</v>
      </c>
      <c r="Q141" s="42">
        <v>953.31799999999998</v>
      </c>
      <c r="R141" s="42">
        <v>819.45799999999997</v>
      </c>
      <c r="S141" s="42">
        <v>613.80200000000002</v>
      </c>
      <c r="T141" s="42">
        <v>430.77350000000001</v>
      </c>
      <c r="U141" s="42">
        <v>773.14200000000005</v>
      </c>
      <c r="V141" s="42">
        <v>973.28099999999995</v>
      </c>
      <c r="W141" s="53">
        <v>653.55700000000002</v>
      </c>
    </row>
    <row r="142" spans="1:23" ht="15" customHeight="1" x14ac:dyDescent="0.45">
      <c r="A142" s="36" t="s">
        <v>518</v>
      </c>
      <c r="B142" s="41">
        <v>1003.167</v>
      </c>
      <c r="C142" s="42">
        <v>592.02700000000004</v>
      </c>
      <c r="D142" s="42">
        <v>1041.6210000000001</v>
      </c>
      <c r="E142" s="42">
        <v>887.995</v>
      </c>
      <c r="F142" s="42">
        <v>1341.9694999999999</v>
      </c>
      <c r="G142" s="42">
        <v>1620.2035000000001</v>
      </c>
      <c r="H142" s="42">
        <v>639.66800000000001</v>
      </c>
      <c r="I142" s="42">
        <v>403.25099999999998</v>
      </c>
      <c r="J142" s="42">
        <v>963.70100000000002</v>
      </c>
      <c r="K142" s="42">
        <v>1003.727</v>
      </c>
      <c r="L142" s="42">
        <v>309.755</v>
      </c>
      <c r="M142" s="42">
        <v>1473.6755000000001</v>
      </c>
      <c r="N142" s="42">
        <v>1183.5065</v>
      </c>
      <c r="O142" s="42">
        <v>922.41899999999998</v>
      </c>
      <c r="P142" s="42">
        <v>900.57299999999998</v>
      </c>
      <c r="Q142" s="42">
        <v>950.51800000000003</v>
      </c>
      <c r="R142" s="42">
        <v>816.65800000000002</v>
      </c>
      <c r="S142" s="42">
        <v>611.00199999999995</v>
      </c>
      <c r="T142" s="42">
        <v>427.9735</v>
      </c>
      <c r="U142" s="42">
        <v>770.34199999999998</v>
      </c>
      <c r="V142" s="42">
        <v>970.48099999999999</v>
      </c>
      <c r="W142" s="53">
        <v>650.75699999999995</v>
      </c>
    </row>
    <row r="143" spans="1:23" ht="15" customHeight="1" x14ac:dyDescent="0.45">
      <c r="A143" s="36" t="s">
        <v>385</v>
      </c>
      <c r="B143" s="41">
        <v>1069.3125</v>
      </c>
      <c r="C143" s="42">
        <v>1069.3634999999999</v>
      </c>
      <c r="D143" s="42">
        <v>201.44300000000001</v>
      </c>
      <c r="E143" s="42">
        <v>361.85199999999998</v>
      </c>
      <c r="F143" s="42">
        <v>852.46100000000001</v>
      </c>
      <c r="G143" s="42">
        <v>748.59900000000005</v>
      </c>
      <c r="H143" s="42">
        <v>673.43100000000004</v>
      </c>
      <c r="I143" s="42">
        <v>994.65200000000004</v>
      </c>
      <c r="J143" s="42">
        <v>1029.8465000000001</v>
      </c>
      <c r="K143" s="42">
        <v>5.3</v>
      </c>
      <c r="L143" s="42">
        <v>704.87199999999996</v>
      </c>
      <c r="M143" s="42">
        <v>602.07100000000003</v>
      </c>
      <c r="N143" s="42">
        <v>311.90199999999999</v>
      </c>
      <c r="O143" s="42">
        <v>988.56449999999995</v>
      </c>
      <c r="P143" s="42">
        <v>966.71849999999995</v>
      </c>
      <c r="Q143" s="42">
        <v>1016.6635</v>
      </c>
      <c r="R143" s="42">
        <v>181.77099999999999</v>
      </c>
      <c r="S143" s="42">
        <v>477.63749999999999</v>
      </c>
      <c r="T143" s="42">
        <v>570.45349999999996</v>
      </c>
      <c r="U143" s="42">
        <v>477.21100000000001</v>
      </c>
      <c r="V143" s="42">
        <v>92.022000000000006</v>
      </c>
      <c r="W143" s="53">
        <v>478.42</v>
      </c>
    </row>
    <row r="144" spans="1:23" ht="15" customHeight="1" x14ac:dyDescent="0.45">
      <c r="A144" s="36" t="s">
        <v>386</v>
      </c>
      <c r="B144" s="41">
        <v>901.69600000000003</v>
      </c>
      <c r="C144" s="42">
        <v>490.55599999999998</v>
      </c>
      <c r="D144" s="42">
        <v>743.86599999999999</v>
      </c>
      <c r="E144" s="42">
        <v>590.24</v>
      </c>
      <c r="F144" s="42">
        <v>1240.4984999999999</v>
      </c>
      <c r="G144" s="42">
        <v>1372.0419999999999</v>
      </c>
      <c r="H144" s="42">
        <v>341.91300000000001</v>
      </c>
      <c r="I144" s="42">
        <v>301.77999999999997</v>
      </c>
      <c r="J144" s="42">
        <v>862.23</v>
      </c>
      <c r="K144" s="42">
        <v>705.97199999999998</v>
      </c>
      <c r="L144" s="42">
        <v>4.2</v>
      </c>
      <c r="M144" s="42">
        <v>1225.5139999999999</v>
      </c>
      <c r="N144" s="42">
        <v>935.34500000000003</v>
      </c>
      <c r="O144" s="42">
        <v>820.94799999999998</v>
      </c>
      <c r="P144" s="42">
        <v>799.10199999999998</v>
      </c>
      <c r="Q144" s="42">
        <v>849.04700000000003</v>
      </c>
      <c r="R144" s="42">
        <v>518.90300000000002</v>
      </c>
      <c r="S144" s="42">
        <v>509.53100000000001</v>
      </c>
      <c r="T144" s="42">
        <v>130.21850000000001</v>
      </c>
      <c r="U144" s="42">
        <v>472.58699999999999</v>
      </c>
      <c r="V144" s="42">
        <v>672.726</v>
      </c>
      <c r="W144" s="53">
        <v>549.28599999999994</v>
      </c>
    </row>
    <row r="145" spans="1:23" ht="15" customHeight="1" x14ac:dyDescent="0.45">
      <c r="A145" s="36" t="s">
        <v>387</v>
      </c>
      <c r="B145" s="41">
        <v>1022.967</v>
      </c>
      <c r="C145" s="42">
        <v>611.827</v>
      </c>
      <c r="D145" s="42">
        <v>1061.421</v>
      </c>
      <c r="E145" s="42">
        <v>907.79499999999996</v>
      </c>
      <c r="F145" s="42">
        <v>1361.7695000000001</v>
      </c>
      <c r="G145" s="42">
        <v>1640.0035</v>
      </c>
      <c r="H145" s="42">
        <v>659.46799999999996</v>
      </c>
      <c r="I145" s="42">
        <v>423.05099999999999</v>
      </c>
      <c r="J145" s="42">
        <v>983.50099999999998</v>
      </c>
      <c r="K145" s="42">
        <v>1023.527</v>
      </c>
      <c r="L145" s="42">
        <v>329.55500000000001</v>
      </c>
      <c r="M145" s="42">
        <v>1493.4755</v>
      </c>
      <c r="N145" s="42">
        <v>1203.3064999999999</v>
      </c>
      <c r="O145" s="42">
        <v>942.21900000000005</v>
      </c>
      <c r="P145" s="42">
        <v>920.37300000000005</v>
      </c>
      <c r="Q145" s="42">
        <v>970.31799999999998</v>
      </c>
      <c r="R145" s="42">
        <v>836.45799999999997</v>
      </c>
      <c r="S145" s="42">
        <v>630.80200000000002</v>
      </c>
      <c r="T145" s="42">
        <v>447.77350000000001</v>
      </c>
      <c r="U145" s="42">
        <v>790.14200000000005</v>
      </c>
      <c r="V145" s="42">
        <v>990.28099999999995</v>
      </c>
      <c r="W145" s="53">
        <v>670.55700000000002</v>
      </c>
    </row>
    <row r="146" spans="1:23" ht="15" customHeight="1" x14ac:dyDescent="0.45">
      <c r="A146" s="36" t="s">
        <v>388</v>
      </c>
      <c r="B146" s="41">
        <v>874.23350000000005</v>
      </c>
      <c r="C146" s="42">
        <v>874.28449999999998</v>
      </c>
      <c r="D146" s="42">
        <v>290.27300000000002</v>
      </c>
      <c r="E146" s="42">
        <v>306.57900000000001</v>
      </c>
      <c r="F146" s="42">
        <v>657.38199999999995</v>
      </c>
      <c r="G146" s="42">
        <v>726.64300000000003</v>
      </c>
      <c r="H146" s="42">
        <v>618.15800000000002</v>
      </c>
      <c r="I146" s="42">
        <v>836.30250000000001</v>
      </c>
      <c r="J146" s="42">
        <v>834.76750000000004</v>
      </c>
      <c r="K146" s="42">
        <v>245.05600000000001</v>
      </c>
      <c r="L146" s="42">
        <v>649.59900000000005</v>
      </c>
      <c r="M146" s="42">
        <v>580.11500000000001</v>
      </c>
      <c r="N146" s="42">
        <v>289.94600000000003</v>
      </c>
      <c r="O146" s="42">
        <v>793.4855</v>
      </c>
      <c r="P146" s="42">
        <v>771.6395</v>
      </c>
      <c r="Q146" s="42">
        <v>821.58450000000005</v>
      </c>
      <c r="R146" s="42">
        <v>126.498</v>
      </c>
      <c r="S146" s="42">
        <v>282.55849999999998</v>
      </c>
      <c r="T146" s="42">
        <v>515.18050000000005</v>
      </c>
      <c r="U146" s="42">
        <v>421.93799999999999</v>
      </c>
      <c r="V146" s="42">
        <v>219.13300000000001</v>
      </c>
      <c r="W146" s="53">
        <v>336.702</v>
      </c>
    </row>
    <row r="147" spans="1:23" ht="15" customHeight="1" x14ac:dyDescent="0.45">
      <c r="A147" s="36" t="s">
        <v>389</v>
      </c>
      <c r="B147" s="41">
        <v>924.23950000000002</v>
      </c>
      <c r="C147" s="42">
        <v>924.29049999999995</v>
      </c>
      <c r="D147" s="42">
        <v>340.279</v>
      </c>
      <c r="E147" s="42">
        <v>356.58499999999998</v>
      </c>
      <c r="F147" s="42">
        <v>707.38800000000003</v>
      </c>
      <c r="G147" s="42">
        <v>676.63699999999994</v>
      </c>
      <c r="H147" s="42">
        <v>668.16399999999999</v>
      </c>
      <c r="I147" s="42">
        <v>886.30849999999998</v>
      </c>
      <c r="J147" s="42">
        <v>884.77350000000001</v>
      </c>
      <c r="K147" s="42">
        <v>195.05</v>
      </c>
      <c r="L147" s="42">
        <v>699.60500000000002</v>
      </c>
      <c r="M147" s="42">
        <v>530.10900000000004</v>
      </c>
      <c r="N147" s="42">
        <v>239.94</v>
      </c>
      <c r="O147" s="42">
        <v>843.49149999999997</v>
      </c>
      <c r="P147" s="42">
        <v>821.64549999999997</v>
      </c>
      <c r="Q147" s="42">
        <v>871.59050000000002</v>
      </c>
      <c r="R147" s="42">
        <v>176.50399999999999</v>
      </c>
      <c r="S147" s="42">
        <v>332.56450000000001</v>
      </c>
      <c r="T147" s="42">
        <v>565.18650000000002</v>
      </c>
      <c r="U147" s="42">
        <v>471.94400000000002</v>
      </c>
      <c r="V147" s="42">
        <v>269.13900000000001</v>
      </c>
      <c r="W147" s="53">
        <v>386.70800000000003</v>
      </c>
    </row>
    <row r="148" spans="1:23" ht="15" customHeight="1" x14ac:dyDescent="0.45">
      <c r="A148" s="36" t="s">
        <v>390</v>
      </c>
      <c r="B148" s="41">
        <v>935.88250000000005</v>
      </c>
      <c r="C148" s="42">
        <v>935.93349999999998</v>
      </c>
      <c r="D148" s="42">
        <v>351.92200000000003</v>
      </c>
      <c r="E148" s="42">
        <v>368.22800000000001</v>
      </c>
      <c r="F148" s="42">
        <v>719.03099999999995</v>
      </c>
      <c r="G148" s="42">
        <v>664.99400000000003</v>
      </c>
      <c r="H148" s="42">
        <v>679.80700000000002</v>
      </c>
      <c r="I148" s="42">
        <v>897.95150000000001</v>
      </c>
      <c r="J148" s="42">
        <v>896.41650000000004</v>
      </c>
      <c r="K148" s="42">
        <v>183.40700000000001</v>
      </c>
      <c r="L148" s="42">
        <v>711.24800000000005</v>
      </c>
      <c r="M148" s="42">
        <v>518.46600000000001</v>
      </c>
      <c r="N148" s="42">
        <v>228.297</v>
      </c>
      <c r="O148" s="42">
        <v>855.1345</v>
      </c>
      <c r="P148" s="42">
        <v>833.2885</v>
      </c>
      <c r="Q148" s="42">
        <v>883.23350000000005</v>
      </c>
      <c r="R148" s="42">
        <v>188.14699999999999</v>
      </c>
      <c r="S148" s="42">
        <v>344.20749999999998</v>
      </c>
      <c r="T148" s="42">
        <v>576.82950000000005</v>
      </c>
      <c r="U148" s="42">
        <v>483.58699999999999</v>
      </c>
      <c r="V148" s="42">
        <v>280.72899999999998</v>
      </c>
      <c r="W148" s="53">
        <v>398.351</v>
      </c>
    </row>
    <row r="149" spans="1:23" ht="15" customHeight="1" x14ac:dyDescent="0.45">
      <c r="A149" s="36" t="s">
        <v>391</v>
      </c>
      <c r="B149" s="41">
        <v>974.03150000000005</v>
      </c>
      <c r="C149" s="42">
        <v>974.08249999999998</v>
      </c>
      <c r="D149" s="42">
        <v>352.00099999999998</v>
      </c>
      <c r="E149" s="42">
        <v>406.37700000000001</v>
      </c>
      <c r="F149" s="42">
        <v>757.18</v>
      </c>
      <c r="G149" s="42">
        <v>626.84500000000003</v>
      </c>
      <c r="H149" s="42">
        <v>717.95600000000002</v>
      </c>
      <c r="I149" s="42">
        <v>936.10050000000001</v>
      </c>
      <c r="J149" s="42">
        <v>934.56550000000004</v>
      </c>
      <c r="K149" s="42">
        <v>145.25800000000001</v>
      </c>
      <c r="L149" s="42">
        <v>749.39700000000005</v>
      </c>
      <c r="M149" s="42">
        <v>480.31700000000001</v>
      </c>
      <c r="N149" s="42">
        <v>190.148</v>
      </c>
      <c r="O149" s="42">
        <v>893.2835</v>
      </c>
      <c r="P149" s="42">
        <v>871.4375</v>
      </c>
      <c r="Q149" s="42">
        <v>921.38250000000005</v>
      </c>
      <c r="R149" s="42">
        <v>226.29599999999999</v>
      </c>
      <c r="S149" s="42">
        <v>382.35649999999998</v>
      </c>
      <c r="T149" s="42">
        <v>614.97850000000005</v>
      </c>
      <c r="U149" s="42">
        <v>521.73599999999999</v>
      </c>
      <c r="V149" s="42">
        <v>242.58</v>
      </c>
      <c r="W149" s="53">
        <v>436.5</v>
      </c>
    </row>
    <row r="150" spans="1:23" ht="15" customHeight="1" x14ac:dyDescent="0.45">
      <c r="A150" s="36" t="s">
        <v>392</v>
      </c>
      <c r="B150" s="41">
        <v>985.33349999999996</v>
      </c>
      <c r="C150" s="42">
        <v>985.3845</v>
      </c>
      <c r="D150" s="42">
        <v>340.69900000000001</v>
      </c>
      <c r="E150" s="42">
        <v>417.67899999999997</v>
      </c>
      <c r="F150" s="42">
        <v>768.48199999999997</v>
      </c>
      <c r="G150" s="42">
        <v>615.54300000000001</v>
      </c>
      <c r="H150" s="42">
        <v>729.25800000000004</v>
      </c>
      <c r="I150" s="42">
        <v>947.40250000000003</v>
      </c>
      <c r="J150" s="42">
        <v>945.86749999999995</v>
      </c>
      <c r="K150" s="42">
        <v>133.95599999999999</v>
      </c>
      <c r="L150" s="42">
        <v>760.69899999999996</v>
      </c>
      <c r="M150" s="42">
        <v>469.01499999999999</v>
      </c>
      <c r="N150" s="42">
        <v>178.846</v>
      </c>
      <c r="O150" s="42">
        <v>904.58550000000002</v>
      </c>
      <c r="P150" s="42">
        <v>882.73950000000002</v>
      </c>
      <c r="Q150" s="42">
        <v>932.68449999999996</v>
      </c>
      <c r="R150" s="42">
        <v>237.59800000000001</v>
      </c>
      <c r="S150" s="42">
        <v>393.6585</v>
      </c>
      <c r="T150" s="42">
        <v>626.28049999999996</v>
      </c>
      <c r="U150" s="42">
        <v>533.03800000000001</v>
      </c>
      <c r="V150" s="42">
        <v>231.27799999999999</v>
      </c>
      <c r="W150" s="53">
        <v>447.80200000000002</v>
      </c>
    </row>
    <row r="151" spans="1:23" ht="15" customHeight="1" x14ac:dyDescent="0.45">
      <c r="A151" s="36" t="s">
        <v>393</v>
      </c>
      <c r="B151" s="41">
        <v>988.43349999999998</v>
      </c>
      <c r="C151" s="42">
        <v>988.48450000000003</v>
      </c>
      <c r="D151" s="42">
        <v>337.59899999999999</v>
      </c>
      <c r="E151" s="42">
        <v>420.779</v>
      </c>
      <c r="F151" s="42">
        <v>771.58199999999999</v>
      </c>
      <c r="G151" s="42">
        <v>612.44299999999998</v>
      </c>
      <c r="H151" s="42">
        <v>732.35799999999995</v>
      </c>
      <c r="I151" s="42">
        <v>950.50250000000005</v>
      </c>
      <c r="J151" s="42">
        <v>948.96749999999997</v>
      </c>
      <c r="K151" s="42">
        <v>130.85599999999999</v>
      </c>
      <c r="L151" s="42">
        <v>763.79899999999998</v>
      </c>
      <c r="M151" s="42">
        <v>465.91500000000002</v>
      </c>
      <c r="N151" s="42">
        <v>175.74600000000001</v>
      </c>
      <c r="O151" s="42">
        <v>907.68550000000005</v>
      </c>
      <c r="P151" s="42">
        <v>885.83950000000004</v>
      </c>
      <c r="Q151" s="42">
        <v>935.78449999999998</v>
      </c>
      <c r="R151" s="42">
        <v>240.69800000000001</v>
      </c>
      <c r="S151" s="42">
        <v>396.75850000000003</v>
      </c>
      <c r="T151" s="42">
        <v>629.38049999999998</v>
      </c>
      <c r="U151" s="42">
        <v>536.13800000000003</v>
      </c>
      <c r="V151" s="42">
        <v>228.178</v>
      </c>
      <c r="W151" s="53">
        <v>450.90199999999999</v>
      </c>
    </row>
    <row r="152" spans="1:23" ht="15" customHeight="1" x14ac:dyDescent="0.45">
      <c r="A152" s="36" t="s">
        <v>519</v>
      </c>
      <c r="B152" s="41">
        <v>1066.1065000000001</v>
      </c>
      <c r="C152" s="42">
        <v>1066.1575</v>
      </c>
      <c r="D152" s="42">
        <v>259.92599999999999</v>
      </c>
      <c r="E152" s="42">
        <v>420.33499999999998</v>
      </c>
      <c r="F152" s="42">
        <v>849.255</v>
      </c>
      <c r="G152" s="42">
        <v>690.11599999999999</v>
      </c>
      <c r="H152" s="42">
        <v>731.91399999999999</v>
      </c>
      <c r="I152" s="42">
        <v>1028.1755000000001</v>
      </c>
      <c r="J152" s="42">
        <v>1026.6405</v>
      </c>
      <c r="K152" s="42">
        <v>53.183</v>
      </c>
      <c r="L152" s="42">
        <v>763.35500000000002</v>
      </c>
      <c r="M152" s="42">
        <v>543.58799999999997</v>
      </c>
      <c r="N152" s="42">
        <v>253.41900000000001</v>
      </c>
      <c r="O152" s="42">
        <v>985.35850000000005</v>
      </c>
      <c r="P152" s="42">
        <v>963.51250000000005</v>
      </c>
      <c r="Q152" s="42">
        <v>1013.4575</v>
      </c>
      <c r="R152" s="42">
        <v>240.25399999999999</v>
      </c>
      <c r="S152" s="42">
        <v>474.43150000000003</v>
      </c>
      <c r="T152" s="42">
        <v>628.93650000000002</v>
      </c>
      <c r="U152" s="42">
        <v>535.69399999999996</v>
      </c>
      <c r="V152" s="42">
        <v>150.505</v>
      </c>
      <c r="W152" s="53">
        <v>528.57500000000005</v>
      </c>
    </row>
    <row r="153" spans="1:23" ht="15" customHeight="1" x14ac:dyDescent="0.45">
      <c r="A153" s="36" t="s">
        <v>394</v>
      </c>
      <c r="B153" s="41">
        <v>1001.6895</v>
      </c>
      <c r="C153" s="42">
        <v>1001.7405</v>
      </c>
      <c r="D153" s="42">
        <v>350.85500000000002</v>
      </c>
      <c r="E153" s="42">
        <v>434.03500000000003</v>
      </c>
      <c r="F153" s="42">
        <v>784.83799999999997</v>
      </c>
      <c r="G153" s="42">
        <v>599.18700000000001</v>
      </c>
      <c r="H153" s="42">
        <v>745.61400000000003</v>
      </c>
      <c r="I153" s="42">
        <v>963.75850000000003</v>
      </c>
      <c r="J153" s="42">
        <v>962.22349999999994</v>
      </c>
      <c r="K153" s="42">
        <v>144.11199999999999</v>
      </c>
      <c r="L153" s="42">
        <v>777.05499999999995</v>
      </c>
      <c r="M153" s="42">
        <v>452.65899999999999</v>
      </c>
      <c r="N153" s="42">
        <v>162.49</v>
      </c>
      <c r="O153" s="42">
        <v>920.94150000000002</v>
      </c>
      <c r="P153" s="42">
        <v>899.09550000000002</v>
      </c>
      <c r="Q153" s="42">
        <v>949.04049999999995</v>
      </c>
      <c r="R153" s="42">
        <v>253.95400000000001</v>
      </c>
      <c r="S153" s="42">
        <v>410.0145</v>
      </c>
      <c r="T153" s="42">
        <v>642.63649999999996</v>
      </c>
      <c r="U153" s="42">
        <v>549.39400000000001</v>
      </c>
      <c r="V153" s="42">
        <v>241.434</v>
      </c>
      <c r="W153" s="53">
        <v>464.15800000000002</v>
      </c>
    </row>
    <row r="154" spans="1:23" ht="15" customHeight="1" x14ac:dyDescent="0.45">
      <c r="A154" s="36" t="s">
        <v>395</v>
      </c>
      <c r="B154" s="41">
        <v>1014.8335</v>
      </c>
      <c r="C154" s="42">
        <v>1014.8845</v>
      </c>
      <c r="D154" s="42">
        <v>363.99900000000002</v>
      </c>
      <c r="E154" s="42">
        <v>447.17899999999997</v>
      </c>
      <c r="F154" s="42">
        <v>779.32399999999996</v>
      </c>
      <c r="G154" s="42">
        <v>586.04300000000001</v>
      </c>
      <c r="H154" s="42">
        <v>758.75800000000004</v>
      </c>
      <c r="I154" s="42">
        <v>976.90250000000003</v>
      </c>
      <c r="J154" s="42">
        <v>975.36749999999995</v>
      </c>
      <c r="K154" s="42">
        <v>157.256</v>
      </c>
      <c r="L154" s="42">
        <v>790.19899999999996</v>
      </c>
      <c r="M154" s="42">
        <v>439.51499999999999</v>
      </c>
      <c r="N154" s="42">
        <v>149.346</v>
      </c>
      <c r="O154" s="42">
        <v>934.08550000000002</v>
      </c>
      <c r="P154" s="42">
        <v>912.23950000000002</v>
      </c>
      <c r="Q154" s="42">
        <v>962.18449999999996</v>
      </c>
      <c r="R154" s="42">
        <v>267.09800000000001</v>
      </c>
      <c r="S154" s="42">
        <v>423.1585</v>
      </c>
      <c r="T154" s="42">
        <v>655.78049999999996</v>
      </c>
      <c r="U154" s="42">
        <v>562.53800000000001</v>
      </c>
      <c r="V154" s="42">
        <v>254.578</v>
      </c>
      <c r="W154" s="53">
        <v>477.30200000000002</v>
      </c>
    </row>
    <row r="155" spans="1:23" ht="15" customHeight="1" x14ac:dyDescent="0.45">
      <c r="A155" s="36" t="s">
        <v>396</v>
      </c>
      <c r="B155" s="41">
        <v>1046.8205</v>
      </c>
      <c r="C155" s="42">
        <v>1046.8715</v>
      </c>
      <c r="D155" s="42">
        <v>395.98599999999999</v>
      </c>
      <c r="E155" s="42">
        <v>479.166</v>
      </c>
      <c r="F155" s="42">
        <v>747.33699999999999</v>
      </c>
      <c r="G155" s="42">
        <v>554.05600000000004</v>
      </c>
      <c r="H155" s="42">
        <v>790.745</v>
      </c>
      <c r="I155" s="42">
        <v>1008.8895</v>
      </c>
      <c r="J155" s="42">
        <v>1007.3545</v>
      </c>
      <c r="K155" s="42">
        <v>189.24299999999999</v>
      </c>
      <c r="L155" s="42">
        <v>822.18600000000004</v>
      </c>
      <c r="M155" s="42">
        <v>407.52800000000002</v>
      </c>
      <c r="N155" s="42">
        <v>117.35899999999999</v>
      </c>
      <c r="O155" s="42">
        <v>966.07249999999999</v>
      </c>
      <c r="P155" s="42">
        <v>944.22649999999999</v>
      </c>
      <c r="Q155" s="42">
        <v>994.17150000000004</v>
      </c>
      <c r="R155" s="42">
        <v>299.08499999999998</v>
      </c>
      <c r="S155" s="42">
        <v>455.14550000000003</v>
      </c>
      <c r="T155" s="42">
        <v>687.76750000000004</v>
      </c>
      <c r="U155" s="42">
        <v>594.52499999999998</v>
      </c>
      <c r="V155" s="42">
        <v>286.565</v>
      </c>
      <c r="W155" s="53">
        <v>509.28899999999999</v>
      </c>
    </row>
    <row r="156" spans="1:23" ht="15" customHeight="1" x14ac:dyDescent="0.45">
      <c r="A156" s="36" t="s">
        <v>397</v>
      </c>
      <c r="B156" s="41">
        <v>1079.7415000000001</v>
      </c>
      <c r="C156" s="42">
        <v>1079.7925</v>
      </c>
      <c r="D156" s="42">
        <v>428.90699999999998</v>
      </c>
      <c r="E156" s="42">
        <v>512.08699999999999</v>
      </c>
      <c r="F156" s="42">
        <v>714.41600000000005</v>
      </c>
      <c r="G156" s="42">
        <v>521.13499999999999</v>
      </c>
      <c r="H156" s="42">
        <v>823.66600000000005</v>
      </c>
      <c r="I156" s="42">
        <v>1041.8105</v>
      </c>
      <c r="J156" s="42">
        <v>1040.2755</v>
      </c>
      <c r="K156" s="42">
        <v>222.16399999999999</v>
      </c>
      <c r="L156" s="42">
        <v>855.10699999999997</v>
      </c>
      <c r="M156" s="42">
        <v>374.60700000000003</v>
      </c>
      <c r="N156" s="42">
        <v>84.438000000000002</v>
      </c>
      <c r="O156" s="42">
        <v>998.99350000000004</v>
      </c>
      <c r="P156" s="42">
        <v>977.14750000000004</v>
      </c>
      <c r="Q156" s="42">
        <v>1027.0925</v>
      </c>
      <c r="R156" s="42">
        <v>332.00599999999997</v>
      </c>
      <c r="S156" s="42">
        <v>488.06650000000002</v>
      </c>
      <c r="T156" s="42">
        <v>720.68849999999998</v>
      </c>
      <c r="U156" s="42">
        <v>627.44600000000003</v>
      </c>
      <c r="V156" s="42">
        <v>319.48599999999999</v>
      </c>
      <c r="W156" s="53">
        <v>542.21</v>
      </c>
    </row>
    <row r="157" spans="1:23" ht="15" customHeight="1" x14ac:dyDescent="0.45">
      <c r="A157" s="36" t="s">
        <v>398</v>
      </c>
      <c r="B157" s="41">
        <v>1092.3995</v>
      </c>
      <c r="C157" s="42">
        <v>1092.4504999999999</v>
      </c>
      <c r="D157" s="42">
        <v>441.565</v>
      </c>
      <c r="E157" s="42">
        <v>524.745</v>
      </c>
      <c r="F157" s="42">
        <v>701.75800000000004</v>
      </c>
      <c r="G157" s="42">
        <v>508.47699999999998</v>
      </c>
      <c r="H157" s="42">
        <v>836.32399999999996</v>
      </c>
      <c r="I157" s="42">
        <v>1054.4684999999999</v>
      </c>
      <c r="J157" s="42">
        <v>1052.9335000000001</v>
      </c>
      <c r="K157" s="42">
        <v>234.822</v>
      </c>
      <c r="L157" s="42">
        <v>867.76499999999999</v>
      </c>
      <c r="M157" s="42">
        <v>361.94900000000001</v>
      </c>
      <c r="N157" s="42">
        <v>71.78</v>
      </c>
      <c r="O157" s="42">
        <v>1011.6515000000001</v>
      </c>
      <c r="P157" s="42">
        <v>989.80550000000005</v>
      </c>
      <c r="Q157" s="42">
        <v>1039.7505000000001</v>
      </c>
      <c r="R157" s="42">
        <v>344.66399999999999</v>
      </c>
      <c r="S157" s="42">
        <v>500.72449999999998</v>
      </c>
      <c r="T157" s="42">
        <v>733.34649999999999</v>
      </c>
      <c r="U157" s="42">
        <v>640.10400000000004</v>
      </c>
      <c r="V157" s="42">
        <v>332.14400000000001</v>
      </c>
      <c r="W157" s="53">
        <v>554.86800000000005</v>
      </c>
    </row>
    <row r="158" spans="1:23" ht="15" customHeight="1" x14ac:dyDescent="0.45">
      <c r="A158" s="36" t="s">
        <v>399</v>
      </c>
      <c r="B158" s="41">
        <v>1098.9494999999999</v>
      </c>
      <c r="C158" s="42">
        <v>1099.0005000000001</v>
      </c>
      <c r="D158" s="42">
        <v>448.11500000000001</v>
      </c>
      <c r="E158" s="42">
        <v>531.29499999999996</v>
      </c>
      <c r="F158" s="42">
        <v>695.20799999999997</v>
      </c>
      <c r="G158" s="42">
        <v>501.92700000000002</v>
      </c>
      <c r="H158" s="42">
        <v>842.87400000000002</v>
      </c>
      <c r="I158" s="42">
        <v>1061.0184999999999</v>
      </c>
      <c r="J158" s="42">
        <v>1059.4835</v>
      </c>
      <c r="K158" s="42">
        <v>241.37200000000001</v>
      </c>
      <c r="L158" s="42">
        <v>874.31500000000005</v>
      </c>
      <c r="M158" s="42">
        <v>355.399</v>
      </c>
      <c r="N158" s="42">
        <v>65.23</v>
      </c>
      <c r="O158" s="42">
        <v>1018.2015</v>
      </c>
      <c r="P158" s="42">
        <v>996.35550000000001</v>
      </c>
      <c r="Q158" s="42">
        <v>1046.3005000000001</v>
      </c>
      <c r="R158" s="42">
        <v>351.214</v>
      </c>
      <c r="S158" s="42">
        <v>507.27449999999999</v>
      </c>
      <c r="T158" s="42">
        <v>739.89649999999995</v>
      </c>
      <c r="U158" s="42">
        <v>646.654</v>
      </c>
      <c r="V158" s="42">
        <v>338.69400000000002</v>
      </c>
      <c r="W158" s="53">
        <v>561.41800000000001</v>
      </c>
    </row>
    <row r="159" spans="1:23" ht="15" customHeight="1" x14ac:dyDescent="0.45">
      <c r="A159" s="36" t="s">
        <v>400</v>
      </c>
      <c r="B159" s="41">
        <v>1088.28</v>
      </c>
      <c r="C159" s="42">
        <v>1110.0815</v>
      </c>
      <c r="D159" s="42">
        <v>459.19600000000003</v>
      </c>
      <c r="E159" s="42">
        <v>542.37599999999998</v>
      </c>
      <c r="F159" s="42">
        <v>684.12699999999995</v>
      </c>
      <c r="G159" s="42">
        <v>490.846</v>
      </c>
      <c r="H159" s="42">
        <v>853.95500000000004</v>
      </c>
      <c r="I159" s="42">
        <v>1072.0995</v>
      </c>
      <c r="J159" s="42">
        <v>1048.8140000000001</v>
      </c>
      <c r="K159" s="42">
        <v>252.453</v>
      </c>
      <c r="L159" s="42">
        <v>885.39599999999996</v>
      </c>
      <c r="M159" s="42">
        <v>344.31799999999998</v>
      </c>
      <c r="N159" s="42">
        <v>54.149000000000001</v>
      </c>
      <c r="O159" s="42">
        <v>1007.532</v>
      </c>
      <c r="P159" s="42">
        <v>985.68600000000004</v>
      </c>
      <c r="Q159" s="42">
        <v>1035.6310000000001</v>
      </c>
      <c r="R159" s="42">
        <v>362.29500000000002</v>
      </c>
      <c r="S159" s="42">
        <v>518.35550000000001</v>
      </c>
      <c r="T159" s="42">
        <v>750.97749999999996</v>
      </c>
      <c r="U159" s="42">
        <v>657.73500000000001</v>
      </c>
      <c r="V159" s="42">
        <v>349.77499999999998</v>
      </c>
      <c r="W159" s="53">
        <v>572.49900000000002</v>
      </c>
    </row>
    <row r="160" spans="1:23" ht="15" customHeight="1" x14ac:dyDescent="0.45">
      <c r="A160" s="36" t="s">
        <v>401</v>
      </c>
      <c r="B160" s="41">
        <v>1068.768</v>
      </c>
      <c r="C160" s="42">
        <v>1129.5934999999999</v>
      </c>
      <c r="D160" s="42">
        <v>478.70800000000003</v>
      </c>
      <c r="E160" s="42">
        <v>561.88800000000003</v>
      </c>
      <c r="F160" s="42">
        <v>664.61500000000001</v>
      </c>
      <c r="G160" s="42">
        <v>471.334</v>
      </c>
      <c r="H160" s="42">
        <v>873.46699999999998</v>
      </c>
      <c r="I160" s="42">
        <v>1091.6115</v>
      </c>
      <c r="J160" s="42">
        <v>1029.3019999999999</v>
      </c>
      <c r="K160" s="42">
        <v>271.96499999999997</v>
      </c>
      <c r="L160" s="42">
        <v>904.90800000000002</v>
      </c>
      <c r="M160" s="42">
        <v>324.80599999999998</v>
      </c>
      <c r="N160" s="42">
        <v>34.637</v>
      </c>
      <c r="O160" s="42">
        <v>988.02</v>
      </c>
      <c r="P160" s="42">
        <v>966.17399999999998</v>
      </c>
      <c r="Q160" s="42">
        <v>1016.119</v>
      </c>
      <c r="R160" s="42">
        <v>381.80700000000002</v>
      </c>
      <c r="S160" s="42">
        <v>537.86749999999995</v>
      </c>
      <c r="T160" s="42">
        <v>770.48950000000002</v>
      </c>
      <c r="U160" s="42">
        <v>677.24699999999996</v>
      </c>
      <c r="V160" s="42">
        <v>369.28699999999998</v>
      </c>
      <c r="W160" s="53">
        <v>592.01099999999997</v>
      </c>
    </row>
    <row r="161" spans="1:23" ht="15" customHeight="1" x14ac:dyDescent="0.45">
      <c r="A161" s="36" t="s">
        <v>402</v>
      </c>
      <c r="B161" s="41">
        <v>1052.232</v>
      </c>
      <c r="C161" s="42">
        <v>1146.1295</v>
      </c>
      <c r="D161" s="42">
        <v>495.24400000000003</v>
      </c>
      <c r="E161" s="42">
        <v>578.42399999999998</v>
      </c>
      <c r="F161" s="42">
        <v>648.07899999999995</v>
      </c>
      <c r="G161" s="42">
        <v>454.798</v>
      </c>
      <c r="H161" s="42">
        <v>890.00300000000004</v>
      </c>
      <c r="I161" s="42">
        <v>1108.1475</v>
      </c>
      <c r="J161" s="42">
        <v>1012.766</v>
      </c>
      <c r="K161" s="42">
        <v>288.50099999999998</v>
      </c>
      <c r="L161" s="42">
        <v>921.44399999999996</v>
      </c>
      <c r="M161" s="42">
        <v>308.27</v>
      </c>
      <c r="N161" s="42">
        <v>18.100999999999999</v>
      </c>
      <c r="O161" s="42">
        <v>971.48400000000004</v>
      </c>
      <c r="P161" s="42">
        <v>949.63800000000003</v>
      </c>
      <c r="Q161" s="42">
        <v>999.58299999999997</v>
      </c>
      <c r="R161" s="42">
        <v>398.34300000000002</v>
      </c>
      <c r="S161" s="42">
        <v>554.40350000000001</v>
      </c>
      <c r="T161" s="42">
        <v>787.02549999999997</v>
      </c>
      <c r="U161" s="42">
        <v>693.78300000000002</v>
      </c>
      <c r="V161" s="42">
        <v>385.82299999999998</v>
      </c>
      <c r="W161" s="53">
        <v>608.54700000000003</v>
      </c>
    </row>
    <row r="162" spans="1:23" ht="15" customHeight="1" x14ac:dyDescent="0.45">
      <c r="A162" s="36" t="s">
        <v>520</v>
      </c>
      <c r="B162" s="41">
        <v>1052.231</v>
      </c>
      <c r="C162" s="42">
        <v>1146.1305</v>
      </c>
      <c r="D162" s="42">
        <v>495.245</v>
      </c>
      <c r="E162" s="42">
        <v>578.42499999999995</v>
      </c>
      <c r="F162" s="42">
        <v>648.07799999999997</v>
      </c>
      <c r="G162" s="42">
        <v>454.79700000000003</v>
      </c>
      <c r="H162" s="42">
        <v>890.00400000000002</v>
      </c>
      <c r="I162" s="42">
        <v>1108.1485</v>
      </c>
      <c r="J162" s="42">
        <v>1012.765</v>
      </c>
      <c r="K162" s="42">
        <v>288.50200000000001</v>
      </c>
      <c r="L162" s="42">
        <v>921.44500000000005</v>
      </c>
      <c r="M162" s="42">
        <v>308.26900000000001</v>
      </c>
      <c r="N162" s="42">
        <v>18.100000000000001</v>
      </c>
      <c r="O162" s="42">
        <v>971.48299999999995</v>
      </c>
      <c r="P162" s="42">
        <v>949.63699999999994</v>
      </c>
      <c r="Q162" s="42">
        <v>999.58199999999999</v>
      </c>
      <c r="R162" s="42">
        <v>398.34399999999999</v>
      </c>
      <c r="S162" s="42">
        <v>554.40449999999998</v>
      </c>
      <c r="T162" s="42">
        <v>787.02650000000006</v>
      </c>
      <c r="U162" s="42">
        <v>693.78399999999999</v>
      </c>
      <c r="V162" s="42">
        <v>385.82400000000001</v>
      </c>
      <c r="W162" s="53">
        <v>608.548</v>
      </c>
    </row>
    <row r="163" spans="1:23" ht="15" customHeight="1" x14ac:dyDescent="0.45">
      <c r="A163" s="36" t="s">
        <v>403</v>
      </c>
      <c r="B163" s="41">
        <v>974.60749999999996</v>
      </c>
      <c r="C163" s="42">
        <v>894.74099999999999</v>
      </c>
      <c r="D163" s="42">
        <v>282.14600000000002</v>
      </c>
      <c r="E163" s="42">
        <v>122.9</v>
      </c>
      <c r="F163" s="42">
        <v>789.06100000000004</v>
      </c>
      <c r="G163" s="42">
        <v>910.322</v>
      </c>
      <c r="H163" s="42">
        <v>440.09899999999999</v>
      </c>
      <c r="I163" s="42">
        <v>761.32</v>
      </c>
      <c r="J163" s="42">
        <v>935.14149999999995</v>
      </c>
      <c r="K163" s="42">
        <v>244.25200000000001</v>
      </c>
      <c r="L163" s="42">
        <v>471.54</v>
      </c>
      <c r="M163" s="42">
        <v>763.79399999999998</v>
      </c>
      <c r="N163" s="42">
        <v>473.625</v>
      </c>
      <c r="O163" s="42">
        <v>893.85950000000003</v>
      </c>
      <c r="P163" s="42">
        <v>872.01350000000002</v>
      </c>
      <c r="Q163" s="42">
        <v>921.95849999999996</v>
      </c>
      <c r="R163" s="42">
        <v>57.183</v>
      </c>
      <c r="S163" s="42">
        <v>382.9325</v>
      </c>
      <c r="T163" s="42">
        <v>337.12150000000003</v>
      </c>
      <c r="U163" s="42">
        <v>243.87899999999999</v>
      </c>
      <c r="V163" s="42">
        <v>211.006</v>
      </c>
      <c r="W163" s="53">
        <v>263.26</v>
      </c>
    </row>
    <row r="164" spans="1:23" ht="15" customHeight="1" x14ac:dyDescent="0.45">
      <c r="A164" s="36" t="s">
        <v>404</v>
      </c>
      <c r="B164" s="41">
        <v>979.48350000000005</v>
      </c>
      <c r="C164" s="42">
        <v>899.61699999999996</v>
      </c>
      <c r="D164" s="42">
        <v>287.02199999999999</v>
      </c>
      <c r="E164" s="42">
        <v>118.024</v>
      </c>
      <c r="F164" s="42">
        <v>793.93700000000001</v>
      </c>
      <c r="G164" s="42">
        <v>915.19799999999998</v>
      </c>
      <c r="H164" s="42">
        <v>444.97500000000002</v>
      </c>
      <c r="I164" s="42">
        <v>766.19600000000003</v>
      </c>
      <c r="J164" s="42">
        <v>940.01750000000004</v>
      </c>
      <c r="K164" s="42">
        <v>249.12799999999999</v>
      </c>
      <c r="L164" s="42">
        <v>476.416</v>
      </c>
      <c r="M164" s="42">
        <v>768.67</v>
      </c>
      <c r="N164" s="42">
        <v>478.50099999999998</v>
      </c>
      <c r="O164" s="42">
        <v>898.7355</v>
      </c>
      <c r="P164" s="42">
        <v>876.8895</v>
      </c>
      <c r="Q164" s="42">
        <v>926.83450000000005</v>
      </c>
      <c r="R164" s="42">
        <v>62.058999999999997</v>
      </c>
      <c r="S164" s="42">
        <v>387.80849999999998</v>
      </c>
      <c r="T164" s="42">
        <v>341.9975</v>
      </c>
      <c r="U164" s="42">
        <v>248.755</v>
      </c>
      <c r="V164" s="42">
        <v>215.88200000000001</v>
      </c>
      <c r="W164" s="53">
        <v>268.13600000000002</v>
      </c>
    </row>
    <row r="165" spans="1:23" ht="15" customHeight="1" x14ac:dyDescent="0.45">
      <c r="A165" s="36" t="s">
        <v>405</v>
      </c>
      <c r="B165" s="41">
        <v>1026.7655</v>
      </c>
      <c r="C165" s="42">
        <v>946.899</v>
      </c>
      <c r="D165" s="42">
        <v>334.30399999999997</v>
      </c>
      <c r="E165" s="42">
        <v>70.742000000000004</v>
      </c>
      <c r="F165" s="42">
        <v>841.21900000000005</v>
      </c>
      <c r="G165" s="42">
        <v>962.48</v>
      </c>
      <c r="H165" s="42">
        <v>492.25700000000001</v>
      </c>
      <c r="I165" s="42">
        <v>813.47799999999995</v>
      </c>
      <c r="J165" s="42">
        <v>987.29949999999997</v>
      </c>
      <c r="K165" s="42">
        <v>296.41000000000003</v>
      </c>
      <c r="L165" s="42">
        <v>523.69799999999998</v>
      </c>
      <c r="M165" s="42">
        <v>815.952</v>
      </c>
      <c r="N165" s="42">
        <v>525.78300000000002</v>
      </c>
      <c r="O165" s="42">
        <v>946.01750000000004</v>
      </c>
      <c r="P165" s="42">
        <v>924.17150000000004</v>
      </c>
      <c r="Q165" s="42">
        <v>974.11649999999997</v>
      </c>
      <c r="R165" s="42">
        <v>109.34099999999999</v>
      </c>
      <c r="S165" s="42">
        <v>435.09050000000002</v>
      </c>
      <c r="T165" s="42">
        <v>389.27949999999998</v>
      </c>
      <c r="U165" s="42">
        <v>296.03699999999998</v>
      </c>
      <c r="V165" s="42">
        <v>263.16399999999999</v>
      </c>
      <c r="W165" s="53">
        <v>315.41800000000001</v>
      </c>
    </row>
    <row r="166" spans="1:23" ht="15" customHeight="1" x14ac:dyDescent="0.45">
      <c r="A166" s="36" t="s">
        <v>406</v>
      </c>
      <c r="B166" s="41">
        <v>997.25750000000005</v>
      </c>
      <c r="C166" s="42">
        <v>917.39099999999996</v>
      </c>
      <c r="D166" s="42">
        <v>304.79599999999999</v>
      </c>
      <c r="E166" s="42">
        <v>100.25</v>
      </c>
      <c r="F166" s="42">
        <v>811.71100000000001</v>
      </c>
      <c r="G166" s="42">
        <v>932.97199999999998</v>
      </c>
      <c r="H166" s="42">
        <v>462.74900000000002</v>
      </c>
      <c r="I166" s="42">
        <v>783.97</v>
      </c>
      <c r="J166" s="42">
        <v>957.79150000000004</v>
      </c>
      <c r="K166" s="42">
        <v>266.90199999999999</v>
      </c>
      <c r="L166" s="42">
        <v>494.19</v>
      </c>
      <c r="M166" s="42">
        <v>786.44399999999996</v>
      </c>
      <c r="N166" s="42">
        <v>496.27499999999998</v>
      </c>
      <c r="O166" s="42">
        <v>916.5095</v>
      </c>
      <c r="P166" s="42">
        <v>894.6635</v>
      </c>
      <c r="Q166" s="42">
        <v>944.60850000000005</v>
      </c>
      <c r="R166" s="42">
        <v>79.832999999999998</v>
      </c>
      <c r="S166" s="42">
        <v>405.58249999999998</v>
      </c>
      <c r="T166" s="42">
        <v>359.7715</v>
      </c>
      <c r="U166" s="42">
        <v>266.529</v>
      </c>
      <c r="V166" s="42">
        <v>233.65600000000001</v>
      </c>
      <c r="W166" s="53">
        <v>285.91000000000003</v>
      </c>
    </row>
    <row r="167" spans="1:23" ht="15" customHeight="1" x14ac:dyDescent="0.45">
      <c r="A167" s="36" t="s">
        <v>407</v>
      </c>
      <c r="B167" s="41">
        <v>534.05999999999995</v>
      </c>
      <c r="C167" s="42">
        <v>962.625</v>
      </c>
      <c r="D167" s="42">
        <v>1091.2405000000001</v>
      </c>
      <c r="E167" s="42">
        <v>1076.2415000000001</v>
      </c>
      <c r="F167" s="42">
        <v>1301.3765000000001</v>
      </c>
      <c r="G167" s="42">
        <v>1579.6105</v>
      </c>
      <c r="H167" s="42">
        <v>1214.5429999999999</v>
      </c>
      <c r="I167" s="42">
        <v>924.64300000000003</v>
      </c>
      <c r="J167" s="42">
        <v>18.2</v>
      </c>
      <c r="K167" s="42">
        <v>1053.3465000000001</v>
      </c>
      <c r="L167" s="42">
        <v>884.63</v>
      </c>
      <c r="M167" s="42">
        <v>1433.0825</v>
      </c>
      <c r="N167" s="42">
        <v>1142.9135000000001</v>
      </c>
      <c r="O167" s="42">
        <v>59.481999999999999</v>
      </c>
      <c r="P167" s="42">
        <v>81.328000000000003</v>
      </c>
      <c r="Q167" s="42">
        <v>31.382999999999999</v>
      </c>
      <c r="R167" s="42">
        <v>927.46550000000002</v>
      </c>
      <c r="S167" s="42">
        <v>570.40899999999999</v>
      </c>
      <c r="T167" s="42">
        <v>1002.8484999999999</v>
      </c>
      <c r="U167" s="42">
        <v>1191.6005</v>
      </c>
      <c r="V167" s="42">
        <v>1020.1005</v>
      </c>
      <c r="W167" s="53">
        <v>690.08150000000001</v>
      </c>
    </row>
    <row r="168" spans="1:23" ht="15" customHeight="1" x14ac:dyDescent="0.45">
      <c r="A168" s="36" t="s">
        <v>408</v>
      </c>
      <c r="B168" s="41">
        <v>513.90700000000004</v>
      </c>
      <c r="C168" s="42">
        <v>942.47199999999998</v>
      </c>
      <c r="D168" s="42">
        <v>1071.0875000000001</v>
      </c>
      <c r="E168" s="42">
        <v>1056.0885000000001</v>
      </c>
      <c r="F168" s="42">
        <v>1281.2235000000001</v>
      </c>
      <c r="G168" s="42">
        <v>1559.4575</v>
      </c>
      <c r="H168" s="42">
        <v>1194.3900000000001</v>
      </c>
      <c r="I168" s="42">
        <v>904.49</v>
      </c>
      <c r="J168" s="42">
        <v>1.9530000000000001</v>
      </c>
      <c r="K168" s="42">
        <v>1033.1935000000001</v>
      </c>
      <c r="L168" s="42">
        <v>864.47699999999998</v>
      </c>
      <c r="M168" s="42">
        <v>1412.9295</v>
      </c>
      <c r="N168" s="42">
        <v>1122.7605000000001</v>
      </c>
      <c r="O168" s="42">
        <v>39.329000000000001</v>
      </c>
      <c r="P168" s="42">
        <v>61.174999999999997</v>
      </c>
      <c r="Q168" s="42">
        <v>11.23</v>
      </c>
      <c r="R168" s="42">
        <v>907.3125</v>
      </c>
      <c r="S168" s="42">
        <v>550.25599999999997</v>
      </c>
      <c r="T168" s="42">
        <v>982.69550000000004</v>
      </c>
      <c r="U168" s="42">
        <v>1171.4475</v>
      </c>
      <c r="V168" s="42">
        <v>999.94749999999999</v>
      </c>
      <c r="W168" s="53">
        <v>669.92849999999999</v>
      </c>
    </row>
    <row r="169" spans="1:23" ht="15" customHeight="1" x14ac:dyDescent="0.45">
      <c r="A169" s="36" t="s">
        <v>409</v>
      </c>
      <c r="B169" s="41">
        <v>438.05399999999997</v>
      </c>
      <c r="C169" s="42">
        <v>866.61900000000003</v>
      </c>
      <c r="D169" s="42">
        <v>995.23450000000003</v>
      </c>
      <c r="E169" s="42">
        <v>980.2355</v>
      </c>
      <c r="F169" s="42">
        <v>1205.3705</v>
      </c>
      <c r="G169" s="42">
        <v>1483.6044999999999</v>
      </c>
      <c r="H169" s="42">
        <v>1118.537</v>
      </c>
      <c r="I169" s="42">
        <v>828.63699999999994</v>
      </c>
      <c r="J169" s="42">
        <v>77.805999999999997</v>
      </c>
      <c r="K169" s="42">
        <v>957.34050000000002</v>
      </c>
      <c r="L169" s="42">
        <v>788.62400000000002</v>
      </c>
      <c r="M169" s="42">
        <v>1337.0764999999999</v>
      </c>
      <c r="N169" s="42">
        <v>1046.9075</v>
      </c>
      <c r="O169" s="42">
        <v>36.524000000000001</v>
      </c>
      <c r="P169" s="42">
        <v>14.678000000000001</v>
      </c>
      <c r="Q169" s="42">
        <v>64.623000000000005</v>
      </c>
      <c r="R169" s="42">
        <v>831.45950000000005</v>
      </c>
      <c r="S169" s="42">
        <v>474.40300000000002</v>
      </c>
      <c r="T169" s="42">
        <v>906.84249999999997</v>
      </c>
      <c r="U169" s="42">
        <v>1095.5944999999999</v>
      </c>
      <c r="V169" s="42">
        <v>924.09450000000004</v>
      </c>
      <c r="W169" s="53">
        <v>594.07550000000003</v>
      </c>
    </row>
    <row r="170" spans="1:23" ht="15" customHeight="1" x14ac:dyDescent="0.45">
      <c r="A170" s="36" t="s">
        <v>410</v>
      </c>
      <c r="B170" s="41">
        <v>430.50099999999998</v>
      </c>
      <c r="C170" s="42">
        <v>859.06600000000003</v>
      </c>
      <c r="D170" s="42">
        <v>987.68150000000003</v>
      </c>
      <c r="E170" s="42">
        <v>972.6825</v>
      </c>
      <c r="F170" s="42">
        <v>1197.8175000000001</v>
      </c>
      <c r="G170" s="42">
        <v>1476.0515</v>
      </c>
      <c r="H170" s="42">
        <v>1110.9839999999999</v>
      </c>
      <c r="I170" s="42">
        <v>821.08399999999995</v>
      </c>
      <c r="J170" s="42">
        <v>85.358999999999995</v>
      </c>
      <c r="K170" s="42">
        <v>949.78750000000002</v>
      </c>
      <c r="L170" s="42">
        <v>781.07100000000003</v>
      </c>
      <c r="M170" s="42">
        <v>1329.5235</v>
      </c>
      <c r="N170" s="42">
        <v>1039.3544999999999</v>
      </c>
      <c r="O170" s="42">
        <v>44.076999999999998</v>
      </c>
      <c r="P170" s="42">
        <v>22.231000000000002</v>
      </c>
      <c r="Q170" s="42">
        <v>72.176000000000002</v>
      </c>
      <c r="R170" s="42">
        <v>823.90650000000005</v>
      </c>
      <c r="S170" s="42">
        <v>466.85</v>
      </c>
      <c r="T170" s="42">
        <v>899.28949999999998</v>
      </c>
      <c r="U170" s="42">
        <v>1088.0415</v>
      </c>
      <c r="V170" s="42">
        <v>916.54150000000004</v>
      </c>
      <c r="W170" s="53">
        <v>586.52250000000004</v>
      </c>
    </row>
    <row r="171" spans="1:23" ht="15" customHeight="1" x14ac:dyDescent="0.45">
      <c r="A171" s="36" t="s">
        <v>411</v>
      </c>
      <c r="B171" s="41">
        <v>419.59800000000001</v>
      </c>
      <c r="C171" s="42">
        <v>848.16300000000001</v>
      </c>
      <c r="D171" s="42">
        <v>976.77850000000001</v>
      </c>
      <c r="E171" s="42">
        <v>961.77949999999998</v>
      </c>
      <c r="F171" s="42">
        <v>1186.9145000000001</v>
      </c>
      <c r="G171" s="42">
        <v>1465.1485</v>
      </c>
      <c r="H171" s="42">
        <v>1100.0809999999999</v>
      </c>
      <c r="I171" s="42">
        <v>810.18100000000004</v>
      </c>
      <c r="J171" s="42">
        <v>99.741</v>
      </c>
      <c r="K171" s="42">
        <v>938.8845</v>
      </c>
      <c r="L171" s="42">
        <v>770.16800000000001</v>
      </c>
      <c r="M171" s="42">
        <v>1318.6205</v>
      </c>
      <c r="N171" s="42">
        <v>1028.4514999999999</v>
      </c>
      <c r="O171" s="42">
        <v>58.459000000000003</v>
      </c>
      <c r="P171" s="42">
        <v>36.613</v>
      </c>
      <c r="Q171" s="42">
        <v>86.558000000000007</v>
      </c>
      <c r="R171" s="42">
        <v>813.00350000000003</v>
      </c>
      <c r="S171" s="42">
        <v>455.947</v>
      </c>
      <c r="T171" s="42">
        <v>888.38649999999996</v>
      </c>
      <c r="U171" s="42">
        <v>1077.1385</v>
      </c>
      <c r="V171" s="42">
        <v>905.63850000000002</v>
      </c>
      <c r="W171" s="53">
        <v>575.61950000000002</v>
      </c>
    </row>
    <row r="172" spans="1:23" ht="15" customHeight="1" x14ac:dyDescent="0.45">
      <c r="A172" s="36" t="s">
        <v>521</v>
      </c>
      <c r="B172" s="41">
        <v>345.13</v>
      </c>
      <c r="C172" s="42">
        <v>773.69500000000005</v>
      </c>
      <c r="D172" s="42">
        <v>902.31050000000005</v>
      </c>
      <c r="E172" s="42">
        <v>887.31150000000002</v>
      </c>
      <c r="F172" s="42">
        <v>1112.4465</v>
      </c>
      <c r="G172" s="42">
        <v>1390.6804999999999</v>
      </c>
      <c r="H172" s="42">
        <v>1025.6130000000001</v>
      </c>
      <c r="I172" s="42">
        <v>735.71299999999997</v>
      </c>
      <c r="J172" s="42">
        <v>174.209</v>
      </c>
      <c r="K172" s="42">
        <v>864.41650000000004</v>
      </c>
      <c r="L172" s="42">
        <v>695.7</v>
      </c>
      <c r="M172" s="42">
        <v>1244.1524999999999</v>
      </c>
      <c r="N172" s="42">
        <v>953.98350000000005</v>
      </c>
      <c r="O172" s="42">
        <v>132.92699999999999</v>
      </c>
      <c r="P172" s="42">
        <v>111.081</v>
      </c>
      <c r="Q172" s="42">
        <v>161.02600000000001</v>
      </c>
      <c r="R172" s="42">
        <v>738.53549999999996</v>
      </c>
      <c r="S172" s="42">
        <v>381.47899999999998</v>
      </c>
      <c r="T172" s="42">
        <v>813.91849999999999</v>
      </c>
      <c r="U172" s="42">
        <v>1002.6704999999999</v>
      </c>
      <c r="V172" s="42">
        <v>831.17049999999995</v>
      </c>
      <c r="W172" s="53">
        <v>501.1515</v>
      </c>
    </row>
    <row r="173" spans="1:23" ht="15" customHeight="1" x14ac:dyDescent="0.45">
      <c r="A173" s="36" t="s">
        <v>412</v>
      </c>
      <c r="B173" s="41">
        <v>415.09800000000001</v>
      </c>
      <c r="C173" s="42">
        <v>843.66300000000001</v>
      </c>
      <c r="D173" s="42">
        <v>972.27850000000001</v>
      </c>
      <c r="E173" s="42">
        <v>957.27949999999998</v>
      </c>
      <c r="F173" s="42">
        <v>1182.4145000000001</v>
      </c>
      <c r="G173" s="42">
        <v>1460.6485</v>
      </c>
      <c r="H173" s="42">
        <v>1095.5809999999999</v>
      </c>
      <c r="I173" s="42">
        <v>805.68100000000004</v>
      </c>
      <c r="J173" s="42">
        <v>100.762</v>
      </c>
      <c r="K173" s="42">
        <v>934.3845</v>
      </c>
      <c r="L173" s="42">
        <v>765.66800000000001</v>
      </c>
      <c r="M173" s="42">
        <v>1314.1205</v>
      </c>
      <c r="N173" s="42">
        <v>1023.9515</v>
      </c>
      <c r="O173" s="42">
        <v>59.48</v>
      </c>
      <c r="P173" s="42">
        <v>37.634</v>
      </c>
      <c r="Q173" s="42">
        <v>87.578999999999994</v>
      </c>
      <c r="R173" s="42">
        <v>808.50350000000003</v>
      </c>
      <c r="S173" s="42">
        <v>451.447</v>
      </c>
      <c r="T173" s="42">
        <v>883.88649999999996</v>
      </c>
      <c r="U173" s="42">
        <v>1072.6385</v>
      </c>
      <c r="V173" s="42">
        <v>901.13850000000002</v>
      </c>
      <c r="W173" s="53">
        <v>571.11950000000002</v>
      </c>
    </row>
    <row r="174" spans="1:23" ht="15" customHeight="1" x14ac:dyDescent="0.45">
      <c r="A174" s="36" t="s">
        <v>413</v>
      </c>
      <c r="B174" s="41">
        <v>393.91199999999998</v>
      </c>
      <c r="C174" s="42">
        <v>822.47699999999998</v>
      </c>
      <c r="D174" s="42">
        <v>951.09249999999997</v>
      </c>
      <c r="E174" s="42">
        <v>936.09349999999995</v>
      </c>
      <c r="F174" s="42">
        <v>1161.2284999999999</v>
      </c>
      <c r="G174" s="42">
        <v>1439.4625000000001</v>
      </c>
      <c r="H174" s="42">
        <v>1074.395</v>
      </c>
      <c r="I174" s="42">
        <v>784.495</v>
      </c>
      <c r="J174" s="42">
        <v>121.94799999999999</v>
      </c>
      <c r="K174" s="42">
        <v>913.19849999999997</v>
      </c>
      <c r="L174" s="42">
        <v>744.48199999999997</v>
      </c>
      <c r="M174" s="42">
        <v>1292.9345000000001</v>
      </c>
      <c r="N174" s="42">
        <v>1002.7655</v>
      </c>
      <c r="O174" s="42">
        <v>80.665999999999997</v>
      </c>
      <c r="P174" s="42">
        <v>58.82</v>
      </c>
      <c r="Q174" s="42">
        <v>108.765</v>
      </c>
      <c r="R174" s="42">
        <v>787.3175</v>
      </c>
      <c r="S174" s="42">
        <v>430.26100000000002</v>
      </c>
      <c r="T174" s="42">
        <v>862.70050000000003</v>
      </c>
      <c r="U174" s="42">
        <v>1051.4525000000001</v>
      </c>
      <c r="V174" s="42">
        <v>879.95249999999999</v>
      </c>
      <c r="W174" s="53">
        <v>549.93349999999998</v>
      </c>
    </row>
    <row r="175" spans="1:23" ht="15" customHeight="1" x14ac:dyDescent="0.45">
      <c r="A175" s="36" t="s">
        <v>414</v>
      </c>
      <c r="B175" s="41">
        <v>344.94400000000002</v>
      </c>
      <c r="C175" s="42">
        <v>773.50900000000001</v>
      </c>
      <c r="D175" s="42">
        <v>902.12450000000001</v>
      </c>
      <c r="E175" s="42">
        <v>887.12549999999999</v>
      </c>
      <c r="F175" s="42">
        <v>1112.2605000000001</v>
      </c>
      <c r="G175" s="42">
        <v>1390.4945</v>
      </c>
      <c r="H175" s="42">
        <v>1025.4269999999999</v>
      </c>
      <c r="I175" s="42">
        <v>735.52700000000004</v>
      </c>
      <c r="J175" s="42">
        <v>170.916</v>
      </c>
      <c r="K175" s="42">
        <v>864.23050000000001</v>
      </c>
      <c r="L175" s="42">
        <v>695.51400000000001</v>
      </c>
      <c r="M175" s="42">
        <v>1243.9665</v>
      </c>
      <c r="N175" s="42">
        <v>953.79750000000001</v>
      </c>
      <c r="O175" s="42">
        <v>129.63399999999999</v>
      </c>
      <c r="P175" s="42">
        <v>107.788</v>
      </c>
      <c r="Q175" s="42">
        <v>157.733</v>
      </c>
      <c r="R175" s="42">
        <v>738.34950000000003</v>
      </c>
      <c r="S175" s="42">
        <v>381.29300000000001</v>
      </c>
      <c r="T175" s="42">
        <v>813.73249999999996</v>
      </c>
      <c r="U175" s="42">
        <v>1002.4845</v>
      </c>
      <c r="V175" s="42">
        <v>830.98450000000003</v>
      </c>
      <c r="W175" s="53">
        <v>500.96550000000002</v>
      </c>
    </row>
    <row r="176" spans="1:23" ht="15" customHeight="1" x14ac:dyDescent="0.45">
      <c r="A176" s="36" t="s">
        <v>415</v>
      </c>
      <c r="B176" s="41">
        <v>302.83499999999998</v>
      </c>
      <c r="C176" s="42">
        <v>731.4</v>
      </c>
      <c r="D176" s="42">
        <v>860.01549999999997</v>
      </c>
      <c r="E176" s="42">
        <v>845.01649999999995</v>
      </c>
      <c r="F176" s="42">
        <v>1070.1514999999999</v>
      </c>
      <c r="G176" s="42">
        <v>1348.3855000000001</v>
      </c>
      <c r="H176" s="42">
        <v>983.31799999999998</v>
      </c>
      <c r="I176" s="42">
        <v>693.41800000000001</v>
      </c>
      <c r="J176" s="42">
        <v>213.02500000000001</v>
      </c>
      <c r="K176" s="42">
        <v>822.12149999999997</v>
      </c>
      <c r="L176" s="42">
        <v>653.40499999999997</v>
      </c>
      <c r="M176" s="42">
        <v>1201.8575000000001</v>
      </c>
      <c r="N176" s="42">
        <v>911.68849999999998</v>
      </c>
      <c r="O176" s="42">
        <v>171.74299999999999</v>
      </c>
      <c r="P176" s="42">
        <v>149.89699999999999</v>
      </c>
      <c r="Q176" s="42">
        <v>199.84200000000001</v>
      </c>
      <c r="R176" s="42">
        <v>696.2405</v>
      </c>
      <c r="S176" s="42">
        <v>339.18400000000003</v>
      </c>
      <c r="T176" s="42">
        <v>771.62350000000004</v>
      </c>
      <c r="U176" s="42">
        <v>960.37549999999999</v>
      </c>
      <c r="V176" s="42">
        <v>788.87549999999999</v>
      </c>
      <c r="W176" s="53">
        <v>458.85649999999998</v>
      </c>
    </row>
    <row r="177" spans="1:23" ht="15" customHeight="1" x14ac:dyDescent="0.45">
      <c r="A177" s="36" t="s">
        <v>416</v>
      </c>
      <c r="B177" s="41">
        <v>277.66399999999999</v>
      </c>
      <c r="C177" s="42">
        <v>706.22900000000004</v>
      </c>
      <c r="D177" s="42">
        <v>834.84450000000004</v>
      </c>
      <c r="E177" s="42">
        <v>819.84550000000002</v>
      </c>
      <c r="F177" s="42">
        <v>1044.9804999999999</v>
      </c>
      <c r="G177" s="42">
        <v>1323.2145</v>
      </c>
      <c r="H177" s="42">
        <v>958.14700000000005</v>
      </c>
      <c r="I177" s="42">
        <v>668.24699999999996</v>
      </c>
      <c r="J177" s="42">
        <v>238.19800000000001</v>
      </c>
      <c r="K177" s="42">
        <v>796.95050000000003</v>
      </c>
      <c r="L177" s="42">
        <v>628.23400000000004</v>
      </c>
      <c r="M177" s="42">
        <v>1176.6865</v>
      </c>
      <c r="N177" s="42">
        <v>886.51750000000004</v>
      </c>
      <c r="O177" s="42">
        <v>196.916</v>
      </c>
      <c r="P177" s="42">
        <v>175.07</v>
      </c>
      <c r="Q177" s="42">
        <v>225.01499999999999</v>
      </c>
      <c r="R177" s="42">
        <v>671.06949999999995</v>
      </c>
      <c r="S177" s="42">
        <v>314.01299999999998</v>
      </c>
      <c r="T177" s="42">
        <v>746.45249999999999</v>
      </c>
      <c r="U177" s="42">
        <v>935.20450000000005</v>
      </c>
      <c r="V177" s="42">
        <v>763.70450000000005</v>
      </c>
      <c r="W177" s="53">
        <v>433.68549999999999</v>
      </c>
    </row>
    <row r="178" spans="1:23" ht="15" customHeight="1" x14ac:dyDescent="0.45">
      <c r="A178" s="36" t="s">
        <v>417</v>
      </c>
      <c r="B178" s="41">
        <v>393.02100000000002</v>
      </c>
      <c r="C178" s="42">
        <v>779.154</v>
      </c>
      <c r="D178" s="42">
        <v>719.4855</v>
      </c>
      <c r="E178" s="42">
        <v>704.48649999999998</v>
      </c>
      <c r="F178" s="42">
        <v>929.62149999999997</v>
      </c>
      <c r="G178" s="42">
        <v>1207.8554999999999</v>
      </c>
      <c r="H178" s="42">
        <v>1016.0655</v>
      </c>
      <c r="I178" s="42">
        <v>741.17200000000003</v>
      </c>
      <c r="J178" s="42">
        <v>353.55500000000001</v>
      </c>
      <c r="K178" s="42">
        <v>681.5915</v>
      </c>
      <c r="L178" s="42">
        <v>701.15899999999999</v>
      </c>
      <c r="M178" s="42">
        <v>1061.3275000000001</v>
      </c>
      <c r="N178" s="42">
        <v>771.1585</v>
      </c>
      <c r="O178" s="42">
        <v>312.27300000000002</v>
      </c>
      <c r="P178" s="42">
        <v>290.42700000000002</v>
      </c>
      <c r="Q178" s="42">
        <v>340.37200000000001</v>
      </c>
      <c r="R178" s="42">
        <v>555.71050000000002</v>
      </c>
      <c r="S178" s="42">
        <v>198.654</v>
      </c>
      <c r="T178" s="42">
        <v>819.37750000000005</v>
      </c>
      <c r="U178" s="42">
        <v>819.84550000000002</v>
      </c>
      <c r="V178" s="42">
        <v>648.34550000000002</v>
      </c>
      <c r="W178" s="53">
        <v>318.32650000000001</v>
      </c>
    </row>
    <row r="179" spans="1:23" ht="15" customHeight="1" x14ac:dyDescent="0.45">
      <c r="A179" s="36" t="s">
        <v>418</v>
      </c>
      <c r="B179" s="41">
        <v>431.19600000000003</v>
      </c>
      <c r="C179" s="42">
        <v>740.97900000000004</v>
      </c>
      <c r="D179" s="42">
        <v>681.31050000000005</v>
      </c>
      <c r="E179" s="42">
        <v>666.31150000000002</v>
      </c>
      <c r="F179" s="42">
        <v>891.44650000000001</v>
      </c>
      <c r="G179" s="42">
        <v>1169.6804999999999</v>
      </c>
      <c r="H179" s="42">
        <v>977.89049999999997</v>
      </c>
      <c r="I179" s="42">
        <v>702.99699999999996</v>
      </c>
      <c r="J179" s="42">
        <v>391.73</v>
      </c>
      <c r="K179" s="42">
        <v>643.41650000000004</v>
      </c>
      <c r="L179" s="42">
        <v>662.98400000000004</v>
      </c>
      <c r="M179" s="42">
        <v>1023.1525</v>
      </c>
      <c r="N179" s="42">
        <v>732.98350000000005</v>
      </c>
      <c r="O179" s="42">
        <v>350.44799999999998</v>
      </c>
      <c r="P179" s="42">
        <v>328.60199999999998</v>
      </c>
      <c r="Q179" s="42">
        <v>378.54700000000003</v>
      </c>
      <c r="R179" s="42">
        <v>517.53549999999996</v>
      </c>
      <c r="S179" s="42">
        <v>160.47900000000001</v>
      </c>
      <c r="T179" s="42">
        <v>781.20249999999999</v>
      </c>
      <c r="U179" s="42">
        <v>781.67049999999995</v>
      </c>
      <c r="V179" s="42">
        <v>610.17049999999995</v>
      </c>
      <c r="W179" s="53">
        <v>280.1515</v>
      </c>
    </row>
    <row r="180" spans="1:23" ht="15" customHeight="1" x14ac:dyDescent="0.45">
      <c r="A180" s="36" t="s">
        <v>419</v>
      </c>
      <c r="B180" s="41">
        <v>447.08800000000002</v>
      </c>
      <c r="C180" s="42">
        <v>725.08699999999999</v>
      </c>
      <c r="D180" s="42">
        <v>665.41849999999999</v>
      </c>
      <c r="E180" s="42">
        <v>650.41949999999997</v>
      </c>
      <c r="F180" s="42">
        <v>875.55449999999996</v>
      </c>
      <c r="G180" s="42">
        <v>1153.7885000000001</v>
      </c>
      <c r="H180" s="42">
        <v>961.99850000000004</v>
      </c>
      <c r="I180" s="42">
        <v>687.10500000000002</v>
      </c>
      <c r="J180" s="42">
        <v>407.62200000000001</v>
      </c>
      <c r="K180" s="42">
        <v>627.52449999999999</v>
      </c>
      <c r="L180" s="42">
        <v>647.09199999999998</v>
      </c>
      <c r="M180" s="42">
        <v>1007.2605</v>
      </c>
      <c r="N180" s="42">
        <v>717.0915</v>
      </c>
      <c r="O180" s="42">
        <v>366.34</v>
      </c>
      <c r="P180" s="42">
        <v>344.49400000000003</v>
      </c>
      <c r="Q180" s="42">
        <v>394.43900000000002</v>
      </c>
      <c r="R180" s="42">
        <v>501.64350000000002</v>
      </c>
      <c r="S180" s="42">
        <v>144.58699999999999</v>
      </c>
      <c r="T180" s="42">
        <v>765.31050000000005</v>
      </c>
      <c r="U180" s="42">
        <v>765.77850000000001</v>
      </c>
      <c r="V180" s="42">
        <v>594.27850000000001</v>
      </c>
      <c r="W180" s="53">
        <v>264.2595</v>
      </c>
    </row>
    <row r="181" spans="1:23" ht="15" customHeight="1" x14ac:dyDescent="0.45">
      <c r="A181" s="36" t="s">
        <v>420</v>
      </c>
      <c r="B181" s="41">
        <v>513.28800000000001</v>
      </c>
      <c r="C181" s="42">
        <v>658.88699999999994</v>
      </c>
      <c r="D181" s="42">
        <v>599.21849999999995</v>
      </c>
      <c r="E181" s="42">
        <v>584.21950000000004</v>
      </c>
      <c r="F181" s="42">
        <v>809.35450000000003</v>
      </c>
      <c r="G181" s="42">
        <v>1087.5885000000001</v>
      </c>
      <c r="H181" s="42">
        <v>895.79849999999999</v>
      </c>
      <c r="I181" s="42">
        <v>620.90499999999997</v>
      </c>
      <c r="J181" s="42">
        <v>473.822</v>
      </c>
      <c r="K181" s="42">
        <v>561.32449999999994</v>
      </c>
      <c r="L181" s="42">
        <v>580.89200000000005</v>
      </c>
      <c r="M181" s="42">
        <v>941.06050000000005</v>
      </c>
      <c r="N181" s="42">
        <v>650.89149999999995</v>
      </c>
      <c r="O181" s="42">
        <v>432.54</v>
      </c>
      <c r="P181" s="42">
        <v>410.69400000000002</v>
      </c>
      <c r="Q181" s="42">
        <v>460.63900000000001</v>
      </c>
      <c r="R181" s="42">
        <v>435.44349999999997</v>
      </c>
      <c r="S181" s="42">
        <v>78.387</v>
      </c>
      <c r="T181" s="42">
        <v>699.1105</v>
      </c>
      <c r="U181" s="42">
        <v>699.57849999999996</v>
      </c>
      <c r="V181" s="42">
        <v>528.07849999999996</v>
      </c>
      <c r="W181" s="53">
        <v>198.05950000000001</v>
      </c>
    </row>
    <row r="182" spans="1:23" ht="15" customHeight="1" x14ac:dyDescent="0.45">
      <c r="A182" s="36" t="s">
        <v>522</v>
      </c>
      <c r="B182" s="41">
        <v>534.84299999999996</v>
      </c>
      <c r="C182" s="42">
        <v>637.33199999999999</v>
      </c>
      <c r="D182" s="42">
        <v>577.6635</v>
      </c>
      <c r="E182" s="42">
        <v>562.66449999999998</v>
      </c>
      <c r="F182" s="42">
        <v>787.79949999999997</v>
      </c>
      <c r="G182" s="42">
        <v>1066.0335</v>
      </c>
      <c r="H182" s="42">
        <v>874.24350000000004</v>
      </c>
      <c r="I182" s="42">
        <v>599.35</v>
      </c>
      <c r="J182" s="42">
        <v>495.37700000000001</v>
      </c>
      <c r="K182" s="42">
        <v>539.76949999999999</v>
      </c>
      <c r="L182" s="42">
        <v>559.33699999999999</v>
      </c>
      <c r="M182" s="42">
        <v>919.50549999999998</v>
      </c>
      <c r="N182" s="42">
        <v>629.3365</v>
      </c>
      <c r="O182" s="42">
        <v>454.09500000000003</v>
      </c>
      <c r="P182" s="42">
        <v>432.24900000000002</v>
      </c>
      <c r="Q182" s="42">
        <v>482.19400000000002</v>
      </c>
      <c r="R182" s="42">
        <v>413.88850000000002</v>
      </c>
      <c r="S182" s="42">
        <v>56.832000000000001</v>
      </c>
      <c r="T182" s="42">
        <v>677.55550000000005</v>
      </c>
      <c r="U182" s="42">
        <v>678.02350000000001</v>
      </c>
      <c r="V182" s="42">
        <v>506.52350000000001</v>
      </c>
      <c r="W182" s="53">
        <v>176.50450000000001</v>
      </c>
    </row>
    <row r="183" spans="1:23" ht="15" customHeight="1" x14ac:dyDescent="0.45">
      <c r="A183" s="36" t="s">
        <v>421</v>
      </c>
      <c r="B183" s="41">
        <v>538.76</v>
      </c>
      <c r="C183" s="42">
        <v>633.41499999999996</v>
      </c>
      <c r="D183" s="42">
        <v>573.74649999999997</v>
      </c>
      <c r="E183" s="42">
        <v>558.74749999999995</v>
      </c>
      <c r="F183" s="42">
        <v>783.88250000000005</v>
      </c>
      <c r="G183" s="42">
        <v>1062.1165000000001</v>
      </c>
      <c r="H183" s="42">
        <v>870.32650000000001</v>
      </c>
      <c r="I183" s="42">
        <v>595.43299999999999</v>
      </c>
      <c r="J183" s="42">
        <v>499.29399999999998</v>
      </c>
      <c r="K183" s="42">
        <v>535.85249999999996</v>
      </c>
      <c r="L183" s="42">
        <v>555.41999999999996</v>
      </c>
      <c r="M183" s="42">
        <v>915.58849999999995</v>
      </c>
      <c r="N183" s="42">
        <v>625.41949999999997</v>
      </c>
      <c r="O183" s="42">
        <v>458.012</v>
      </c>
      <c r="P183" s="42">
        <v>436.166</v>
      </c>
      <c r="Q183" s="42">
        <v>486.11099999999999</v>
      </c>
      <c r="R183" s="42">
        <v>409.97149999999999</v>
      </c>
      <c r="S183" s="42">
        <v>52.914999999999999</v>
      </c>
      <c r="T183" s="42">
        <v>673.63850000000002</v>
      </c>
      <c r="U183" s="42">
        <v>674.10649999999998</v>
      </c>
      <c r="V183" s="42">
        <v>502.60649999999998</v>
      </c>
      <c r="W183" s="53">
        <v>172.58750000000001</v>
      </c>
    </row>
    <row r="184" spans="1:23" ht="15" customHeight="1" x14ac:dyDescent="0.45">
      <c r="A184" s="36" t="s">
        <v>422</v>
      </c>
      <c r="B184" s="41">
        <v>546.09400000000005</v>
      </c>
      <c r="C184" s="42">
        <v>626.08100000000002</v>
      </c>
      <c r="D184" s="42">
        <v>566.41250000000002</v>
      </c>
      <c r="E184" s="42">
        <v>551.4135</v>
      </c>
      <c r="F184" s="42">
        <v>776.54849999999999</v>
      </c>
      <c r="G184" s="42">
        <v>1054.7825</v>
      </c>
      <c r="H184" s="42">
        <v>862.99249999999995</v>
      </c>
      <c r="I184" s="42">
        <v>588.09900000000005</v>
      </c>
      <c r="J184" s="42">
        <v>506.62799999999999</v>
      </c>
      <c r="K184" s="42">
        <v>528.51850000000002</v>
      </c>
      <c r="L184" s="42">
        <v>548.08600000000001</v>
      </c>
      <c r="M184" s="42">
        <v>908.25450000000001</v>
      </c>
      <c r="N184" s="42">
        <v>618.08550000000002</v>
      </c>
      <c r="O184" s="42">
        <v>465.346</v>
      </c>
      <c r="P184" s="42">
        <v>443.5</v>
      </c>
      <c r="Q184" s="42">
        <v>493.44499999999999</v>
      </c>
      <c r="R184" s="42">
        <v>402.63749999999999</v>
      </c>
      <c r="S184" s="42">
        <v>45.581000000000003</v>
      </c>
      <c r="T184" s="42">
        <v>666.30449999999996</v>
      </c>
      <c r="U184" s="42">
        <v>666.77250000000004</v>
      </c>
      <c r="V184" s="42">
        <v>495.27249999999998</v>
      </c>
      <c r="W184" s="53">
        <v>165.2535</v>
      </c>
    </row>
    <row r="185" spans="1:23" ht="15" customHeight="1" x14ac:dyDescent="0.45">
      <c r="A185" s="36" t="s">
        <v>423</v>
      </c>
      <c r="B185" s="41">
        <v>558.30600000000004</v>
      </c>
      <c r="C185" s="42">
        <v>613.86900000000003</v>
      </c>
      <c r="D185" s="42">
        <v>554.20050000000003</v>
      </c>
      <c r="E185" s="42">
        <v>539.20150000000001</v>
      </c>
      <c r="F185" s="42">
        <v>764.3365</v>
      </c>
      <c r="G185" s="42">
        <v>1042.5705</v>
      </c>
      <c r="H185" s="42">
        <v>850.78049999999996</v>
      </c>
      <c r="I185" s="42">
        <v>575.88699999999994</v>
      </c>
      <c r="J185" s="42">
        <v>518.84</v>
      </c>
      <c r="K185" s="42">
        <v>516.30650000000003</v>
      </c>
      <c r="L185" s="42">
        <v>535.87400000000002</v>
      </c>
      <c r="M185" s="42">
        <v>896.04250000000002</v>
      </c>
      <c r="N185" s="42">
        <v>605.87350000000004</v>
      </c>
      <c r="O185" s="42">
        <v>477.55799999999999</v>
      </c>
      <c r="P185" s="42">
        <v>455.71199999999999</v>
      </c>
      <c r="Q185" s="42">
        <v>505.65699999999998</v>
      </c>
      <c r="R185" s="42">
        <v>390.4255</v>
      </c>
      <c r="S185" s="42">
        <v>33.369</v>
      </c>
      <c r="T185" s="42">
        <v>654.09249999999997</v>
      </c>
      <c r="U185" s="42">
        <v>654.56050000000005</v>
      </c>
      <c r="V185" s="42">
        <v>483.06049999999999</v>
      </c>
      <c r="W185" s="53">
        <v>153.04150000000001</v>
      </c>
    </row>
    <row r="186" spans="1:23" ht="15" customHeight="1" x14ac:dyDescent="0.45">
      <c r="A186" s="36" t="s">
        <v>424</v>
      </c>
      <c r="B186" s="41">
        <v>576.20600000000002</v>
      </c>
      <c r="C186" s="42">
        <v>595.96900000000005</v>
      </c>
      <c r="D186" s="42">
        <v>536.30050000000006</v>
      </c>
      <c r="E186" s="42">
        <v>521.30150000000003</v>
      </c>
      <c r="F186" s="42">
        <v>746.43650000000002</v>
      </c>
      <c r="G186" s="42">
        <v>1024.6704999999999</v>
      </c>
      <c r="H186" s="42">
        <v>832.88049999999998</v>
      </c>
      <c r="I186" s="42">
        <v>557.98699999999997</v>
      </c>
      <c r="J186" s="42">
        <v>536.74</v>
      </c>
      <c r="K186" s="42">
        <v>498.40649999999999</v>
      </c>
      <c r="L186" s="42">
        <v>517.97400000000005</v>
      </c>
      <c r="M186" s="42">
        <v>878.14250000000004</v>
      </c>
      <c r="N186" s="42">
        <v>587.97349999999994</v>
      </c>
      <c r="O186" s="42">
        <v>495.45800000000003</v>
      </c>
      <c r="P186" s="42">
        <v>473.61200000000002</v>
      </c>
      <c r="Q186" s="42">
        <v>523.55700000000002</v>
      </c>
      <c r="R186" s="42">
        <v>372.52550000000002</v>
      </c>
      <c r="S186" s="42">
        <v>15.468999999999999</v>
      </c>
      <c r="T186" s="42">
        <v>636.1925</v>
      </c>
      <c r="U186" s="42">
        <v>636.66049999999996</v>
      </c>
      <c r="V186" s="42">
        <v>465.16050000000001</v>
      </c>
      <c r="W186" s="53">
        <v>135.14150000000001</v>
      </c>
    </row>
    <row r="187" spans="1:23" ht="15" customHeight="1" x14ac:dyDescent="0.45">
      <c r="A187" s="36" t="s">
        <v>425</v>
      </c>
      <c r="B187" s="41">
        <v>1044.0944999999999</v>
      </c>
      <c r="C187" s="42">
        <v>964.22799999999995</v>
      </c>
      <c r="D187" s="42">
        <v>351.63299999999998</v>
      </c>
      <c r="E187" s="42">
        <v>53.412999999999997</v>
      </c>
      <c r="F187" s="42">
        <v>858.548</v>
      </c>
      <c r="G187" s="42">
        <v>979.80899999999997</v>
      </c>
      <c r="H187" s="42">
        <v>509.58600000000001</v>
      </c>
      <c r="I187" s="42">
        <v>830.80700000000002</v>
      </c>
      <c r="J187" s="42">
        <v>1004.6285</v>
      </c>
      <c r="K187" s="42">
        <v>313.73899999999998</v>
      </c>
      <c r="L187" s="42">
        <v>541.02700000000004</v>
      </c>
      <c r="M187" s="42">
        <v>833.28099999999995</v>
      </c>
      <c r="N187" s="42">
        <v>543.11199999999997</v>
      </c>
      <c r="O187" s="42">
        <v>963.34649999999999</v>
      </c>
      <c r="P187" s="42">
        <v>941.50049999999999</v>
      </c>
      <c r="Q187" s="42">
        <v>991.44550000000004</v>
      </c>
      <c r="R187" s="42">
        <v>126.67</v>
      </c>
      <c r="S187" s="42">
        <v>452.41950000000003</v>
      </c>
      <c r="T187" s="42">
        <v>406.60849999999999</v>
      </c>
      <c r="U187" s="42">
        <v>313.36599999999999</v>
      </c>
      <c r="V187" s="42">
        <v>280.49299999999999</v>
      </c>
      <c r="W187" s="53">
        <v>332.74700000000001</v>
      </c>
    </row>
    <row r="188" spans="1:23" ht="15" customHeight="1" x14ac:dyDescent="0.45">
      <c r="A188" s="36" t="s">
        <v>426</v>
      </c>
      <c r="B188" s="41">
        <v>1034.6565000000001</v>
      </c>
      <c r="C188" s="42">
        <v>954.79</v>
      </c>
      <c r="D188" s="42">
        <v>342.19499999999999</v>
      </c>
      <c r="E188" s="42">
        <v>62.850999999999999</v>
      </c>
      <c r="F188" s="42">
        <v>849.11</v>
      </c>
      <c r="G188" s="42">
        <v>970.37099999999998</v>
      </c>
      <c r="H188" s="42">
        <v>500.14800000000002</v>
      </c>
      <c r="I188" s="42">
        <v>821.36900000000003</v>
      </c>
      <c r="J188" s="42">
        <v>995.19050000000004</v>
      </c>
      <c r="K188" s="42">
        <v>304.30099999999999</v>
      </c>
      <c r="L188" s="42">
        <v>531.58900000000006</v>
      </c>
      <c r="M188" s="42">
        <v>823.84299999999996</v>
      </c>
      <c r="N188" s="42">
        <v>533.67399999999998</v>
      </c>
      <c r="O188" s="42">
        <v>953.9085</v>
      </c>
      <c r="P188" s="42">
        <v>932.0625</v>
      </c>
      <c r="Q188" s="42">
        <v>982.00750000000005</v>
      </c>
      <c r="R188" s="42">
        <v>117.232</v>
      </c>
      <c r="S188" s="42">
        <v>442.98149999999998</v>
      </c>
      <c r="T188" s="42">
        <v>397.1705</v>
      </c>
      <c r="U188" s="42">
        <v>303.928</v>
      </c>
      <c r="V188" s="42">
        <v>271.05500000000001</v>
      </c>
      <c r="W188" s="53">
        <v>323.30900000000003</v>
      </c>
    </row>
    <row r="189" spans="1:23" ht="15" customHeight="1" x14ac:dyDescent="0.45">
      <c r="A189" s="36" t="s">
        <v>427</v>
      </c>
      <c r="B189" s="41">
        <v>984.84849999999994</v>
      </c>
      <c r="C189" s="42">
        <v>904.98199999999997</v>
      </c>
      <c r="D189" s="42">
        <v>292.387</v>
      </c>
      <c r="E189" s="42">
        <v>122.786</v>
      </c>
      <c r="F189" s="42">
        <v>799.30200000000002</v>
      </c>
      <c r="G189" s="42">
        <v>920.56299999999999</v>
      </c>
      <c r="H189" s="42">
        <v>468.512</v>
      </c>
      <c r="I189" s="42">
        <v>789.73299999999995</v>
      </c>
      <c r="J189" s="42">
        <v>945.38250000000005</v>
      </c>
      <c r="K189" s="42">
        <v>254.49299999999999</v>
      </c>
      <c r="L189" s="42">
        <v>499.95299999999997</v>
      </c>
      <c r="M189" s="42">
        <v>774.03499999999997</v>
      </c>
      <c r="N189" s="42">
        <v>483.86599999999999</v>
      </c>
      <c r="O189" s="42">
        <v>904.10050000000001</v>
      </c>
      <c r="P189" s="42">
        <v>882.25450000000001</v>
      </c>
      <c r="Q189" s="42">
        <v>932.19949999999994</v>
      </c>
      <c r="R189" s="42">
        <v>67.424000000000007</v>
      </c>
      <c r="S189" s="42">
        <v>393.17349999999999</v>
      </c>
      <c r="T189" s="42">
        <v>365.53449999999998</v>
      </c>
      <c r="U189" s="42">
        <v>272.29199999999997</v>
      </c>
      <c r="V189" s="42">
        <v>221.24700000000001</v>
      </c>
      <c r="W189" s="53">
        <v>273.50099999999998</v>
      </c>
    </row>
    <row r="190" spans="1:23" ht="15" customHeight="1" x14ac:dyDescent="0.45">
      <c r="A190" s="36" t="s">
        <v>428</v>
      </c>
      <c r="B190" s="41">
        <v>944.90899999999999</v>
      </c>
      <c r="C190" s="42">
        <v>215.92</v>
      </c>
      <c r="D190" s="42">
        <v>1036.846</v>
      </c>
      <c r="E190" s="42">
        <v>883.22</v>
      </c>
      <c r="F190" s="42">
        <v>1283.7114999999999</v>
      </c>
      <c r="G190" s="42">
        <v>1561.9455</v>
      </c>
      <c r="H190" s="42">
        <v>634.89300000000003</v>
      </c>
      <c r="I190" s="42">
        <v>1</v>
      </c>
      <c r="J190" s="42">
        <v>905.44299999999998</v>
      </c>
      <c r="K190" s="42">
        <v>998.952</v>
      </c>
      <c r="L190" s="42">
        <v>304.98</v>
      </c>
      <c r="M190" s="42">
        <v>1415.4175</v>
      </c>
      <c r="N190" s="42">
        <v>1125.2484999999999</v>
      </c>
      <c r="O190" s="42">
        <v>864.16099999999994</v>
      </c>
      <c r="P190" s="42">
        <v>842.31500000000005</v>
      </c>
      <c r="Q190" s="42">
        <v>892.26</v>
      </c>
      <c r="R190" s="42">
        <v>811.88300000000004</v>
      </c>
      <c r="S190" s="42">
        <v>552.74400000000003</v>
      </c>
      <c r="T190" s="42">
        <v>423.19850000000002</v>
      </c>
      <c r="U190" s="42">
        <v>765.56700000000001</v>
      </c>
      <c r="V190" s="42">
        <v>965.70600000000002</v>
      </c>
      <c r="W190" s="53">
        <v>592.49900000000002</v>
      </c>
    </row>
    <row r="191" spans="1:23" ht="15" customHeight="1" x14ac:dyDescent="0.45">
      <c r="A191" s="36" t="s">
        <v>429</v>
      </c>
      <c r="B191" s="41">
        <v>515.85900000000004</v>
      </c>
      <c r="C191" s="42">
        <v>944.42399999999998</v>
      </c>
      <c r="D191" s="42">
        <v>1073.0395000000001</v>
      </c>
      <c r="E191" s="42">
        <v>1058.0405000000001</v>
      </c>
      <c r="F191" s="42">
        <v>1283.1755000000001</v>
      </c>
      <c r="G191" s="42">
        <v>1561.4095</v>
      </c>
      <c r="H191" s="42">
        <v>1196.3420000000001</v>
      </c>
      <c r="I191" s="42">
        <v>906.44200000000001</v>
      </c>
      <c r="J191" s="42">
        <v>9.9999999999989008E-4</v>
      </c>
      <c r="K191" s="42">
        <v>1035.1455000000001</v>
      </c>
      <c r="L191" s="42">
        <v>866.42899999999997</v>
      </c>
      <c r="M191" s="42">
        <v>1414.8815</v>
      </c>
      <c r="N191" s="42">
        <v>1124.7125000000001</v>
      </c>
      <c r="O191" s="42">
        <v>41.280999999999999</v>
      </c>
      <c r="P191" s="42">
        <v>63.127000000000002</v>
      </c>
      <c r="Q191" s="42">
        <v>13.182</v>
      </c>
      <c r="R191" s="42">
        <v>909.2645</v>
      </c>
      <c r="S191" s="42">
        <v>552.20799999999997</v>
      </c>
      <c r="T191" s="42">
        <v>984.64750000000004</v>
      </c>
      <c r="U191" s="42">
        <v>1173.3995</v>
      </c>
      <c r="V191" s="42">
        <v>1001.8995</v>
      </c>
      <c r="W191" s="53">
        <v>671.88049999999998</v>
      </c>
    </row>
    <row r="192" spans="1:23" ht="15" customHeight="1" x14ac:dyDescent="0.45">
      <c r="A192" s="36" t="s">
        <v>523</v>
      </c>
      <c r="B192" s="41">
        <v>1063.366</v>
      </c>
      <c r="C192" s="42">
        <v>1157.2655</v>
      </c>
      <c r="D192" s="42">
        <v>506.38</v>
      </c>
      <c r="E192" s="42">
        <v>589.55999999999995</v>
      </c>
      <c r="F192" s="42">
        <v>659.21299999999997</v>
      </c>
      <c r="G192" s="42">
        <v>443.66199999999998</v>
      </c>
      <c r="H192" s="42">
        <v>901.13900000000001</v>
      </c>
      <c r="I192" s="42">
        <v>1119.2835</v>
      </c>
      <c r="J192" s="42">
        <v>1023.9</v>
      </c>
      <c r="K192" s="42">
        <v>299.637</v>
      </c>
      <c r="L192" s="42">
        <v>932.58</v>
      </c>
      <c r="M192" s="42">
        <v>297.13400000000001</v>
      </c>
      <c r="N192" s="42">
        <v>29.234999999999999</v>
      </c>
      <c r="O192" s="42">
        <v>982.61800000000005</v>
      </c>
      <c r="P192" s="42">
        <v>960.77200000000005</v>
      </c>
      <c r="Q192" s="42">
        <v>1010.717</v>
      </c>
      <c r="R192" s="42">
        <v>409.47899999999998</v>
      </c>
      <c r="S192" s="42">
        <v>565.53949999999998</v>
      </c>
      <c r="T192" s="42">
        <v>798.16150000000005</v>
      </c>
      <c r="U192" s="42">
        <v>704.91899999999998</v>
      </c>
      <c r="V192" s="42">
        <v>396.959</v>
      </c>
      <c r="W192" s="53">
        <v>619.68299999999999</v>
      </c>
    </row>
    <row r="193" spans="1:23" ht="15" customHeight="1" x14ac:dyDescent="0.45">
      <c r="A193" s="36" t="s">
        <v>430</v>
      </c>
      <c r="B193" s="41">
        <v>1097.4849999999999</v>
      </c>
      <c r="C193" s="42">
        <v>1191.3844999999999</v>
      </c>
      <c r="D193" s="42">
        <v>540.49900000000002</v>
      </c>
      <c r="E193" s="42">
        <v>623.67899999999997</v>
      </c>
      <c r="F193" s="42">
        <v>693.33199999999999</v>
      </c>
      <c r="G193" s="42">
        <v>409.54300000000001</v>
      </c>
      <c r="H193" s="42">
        <v>935.25800000000004</v>
      </c>
      <c r="I193" s="42">
        <v>1153.4024999999999</v>
      </c>
      <c r="J193" s="42">
        <v>1058.019</v>
      </c>
      <c r="K193" s="42">
        <v>333.75599999999997</v>
      </c>
      <c r="L193" s="42">
        <v>966.69899999999996</v>
      </c>
      <c r="M193" s="42">
        <v>263.01499999999999</v>
      </c>
      <c r="N193" s="42">
        <v>63.353999999999999</v>
      </c>
      <c r="O193" s="42">
        <v>1016.737</v>
      </c>
      <c r="P193" s="42">
        <v>994.89099999999996</v>
      </c>
      <c r="Q193" s="42">
        <v>1044.836</v>
      </c>
      <c r="R193" s="42">
        <v>443.59800000000001</v>
      </c>
      <c r="S193" s="42">
        <v>599.6585</v>
      </c>
      <c r="T193" s="42">
        <v>832.28049999999996</v>
      </c>
      <c r="U193" s="42">
        <v>739.03800000000001</v>
      </c>
      <c r="V193" s="42">
        <v>431.07799999999997</v>
      </c>
      <c r="W193" s="53">
        <v>653.80200000000002</v>
      </c>
    </row>
    <row r="194" spans="1:23" ht="15" customHeight="1" x14ac:dyDescent="0.45">
      <c r="A194" s="36" t="s">
        <v>431</v>
      </c>
      <c r="B194" s="41">
        <v>1123.4349999999999</v>
      </c>
      <c r="C194" s="42">
        <v>1217.3344999999999</v>
      </c>
      <c r="D194" s="42">
        <v>566.44899999999996</v>
      </c>
      <c r="E194" s="42">
        <v>649.62900000000002</v>
      </c>
      <c r="F194" s="42">
        <v>719.28200000000004</v>
      </c>
      <c r="G194" s="42">
        <v>383.59300000000002</v>
      </c>
      <c r="H194" s="42">
        <v>961.20799999999997</v>
      </c>
      <c r="I194" s="42">
        <v>1179.3525</v>
      </c>
      <c r="J194" s="42">
        <v>1083.9690000000001</v>
      </c>
      <c r="K194" s="42">
        <v>359.70600000000002</v>
      </c>
      <c r="L194" s="42">
        <v>992.649</v>
      </c>
      <c r="M194" s="42">
        <v>237.065</v>
      </c>
      <c r="N194" s="42">
        <v>89.304000000000002</v>
      </c>
      <c r="O194" s="42">
        <v>1042.6869999999999</v>
      </c>
      <c r="P194" s="42">
        <v>1020.841</v>
      </c>
      <c r="Q194" s="42">
        <v>1070.7860000000001</v>
      </c>
      <c r="R194" s="42">
        <v>469.548</v>
      </c>
      <c r="S194" s="42">
        <v>625.60850000000005</v>
      </c>
      <c r="T194" s="42">
        <v>858.23050000000001</v>
      </c>
      <c r="U194" s="42">
        <v>764.98800000000006</v>
      </c>
      <c r="V194" s="42">
        <v>457.02800000000002</v>
      </c>
      <c r="W194" s="53">
        <v>679.75199999999995</v>
      </c>
    </row>
    <row r="195" spans="1:23" ht="15" customHeight="1" x14ac:dyDescent="0.45">
      <c r="A195" s="36" t="s">
        <v>432</v>
      </c>
      <c r="B195" s="41">
        <v>1142.9100000000001</v>
      </c>
      <c r="C195" s="42">
        <v>1236.8095000000001</v>
      </c>
      <c r="D195" s="42">
        <v>585.92399999999998</v>
      </c>
      <c r="E195" s="42">
        <v>669.10400000000004</v>
      </c>
      <c r="F195" s="42">
        <v>738.75699999999995</v>
      </c>
      <c r="G195" s="42">
        <v>364.11799999999999</v>
      </c>
      <c r="H195" s="42">
        <v>980.68299999999999</v>
      </c>
      <c r="I195" s="42">
        <v>1198.8275000000001</v>
      </c>
      <c r="J195" s="42">
        <v>1103.444</v>
      </c>
      <c r="K195" s="42">
        <v>379.18099999999998</v>
      </c>
      <c r="L195" s="42">
        <v>1012.124</v>
      </c>
      <c r="M195" s="42">
        <v>217.59</v>
      </c>
      <c r="N195" s="42">
        <v>108.779</v>
      </c>
      <c r="O195" s="42">
        <v>1062.162</v>
      </c>
      <c r="P195" s="42">
        <v>1040.316</v>
      </c>
      <c r="Q195" s="42">
        <v>1090.261</v>
      </c>
      <c r="R195" s="42">
        <v>489.02300000000002</v>
      </c>
      <c r="S195" s="42">
        <v>645.08349999999996</v>
      </c>
      <c r="T195" s="42">
        <v>877.70550000000003</v>
      </c>
      <c r="U195" s="42">
        <v>784.46299999999997</v>
      </c>
      <c r="V195" s="42">
        <v>476.50299999999999</v>
      </c>
      <c r="W195" s="53">
        <v>699.22699999999998</v>
      </c>
    </row>
    <row r="196" spans="1:23" ht="15" customHeight="1" x14ac:dyDescent="0.45">
      <c r="A196" s="36" t="s">
        <v>433</v>
      </c>
      <c r="B196" s="41">
        <v>1161.8820000000001</v>
      </c>
      <c r="C196" s="42">
        <v>1255.7815000000001</v>
      </c>
      <c r="D196" s="42">
        <v>604.89599999999996</v>
      </c>
      <c r="E196" s="42">
        <v>688.07600000000002</v>
      </c>
      <c r="F196" s="42">
        <v>757.72900000000004</v>
      </c>
      <c r="G196" s="42">
        <v>345.14600000000002</v>
      </c>
      <c r="H196" s="42">
        <v>999.65499999999997</v>
      </c>
      <c r="I196" s="42">
        <v>1217.7995000000001</v>
      </c>
      <c r="J196" s="42">
        <v>1122.4159999999999</v>
      </c>
      <c r="K196" s="42">
        <v>398.15300000000002</v>
      </c>
      <c r="L196" s="42">
        <v>1031.096</v>
      </c>
      <c r="M196" s="42">
        <v>198.61799999999999</v>
      </c>
      <c r="N196" s="42">
        <v>127.751</v>
      </c>
      <c r="O196" s="42">
        <v>1081.134</v>
      </c>
      <c r="P196" s="42">
        <v>1059.288</v>
      </c>
      <c r="Q196" s="42">
        <v>1109.2329999999999</v>
      </c>
      <c r="R196" s="42">
        <v>507.995</v>
      </c>
      <c r="S196" s="42">
        <v>664.05550000000005</v>
      </c>
      <c r="T196" s="42">
        <v>896.67750000000001</v>
      </c>
      <c r="U196" s="42">
        <v>803.43499999999995</v>
      </c>
      <c r="V196" s="42">
        <v>495.47500000000002</v>
      </c>
      <c r="W196" s="53">
        <v>718.19899999999996</v>
      </c>
    </row>
    <row r="197" spans="1:23" ht="15" customHeight="1" x14ac:dyDescent="0.45">
      <c r="A197" s="36" t="s">
        <v>434</v>
      </c>
      <c r="B197" s="41">
        <v>1234.9580000000001</v>
      </c>
      <c r="C197" s="42">
        <v>1328.8575000000001</v>
      </c>
      <c r="D197" s="42">
        <v>677.97199999999998</v>
      </c>
      <c r="E197" s="42">
        <v>761.15200000000004</v>
      </c>
      <c r="F197" s="42">
        <v>830.80499999999995</v>
      </c>
      <c r="G197" s="42">
        <v>272.07</v>
      </c>
      <c r="H197" s="42">
        <v>1072.731</v>
      </c>
      <c r="I197" s="42">
        <v>1290.8755000000001</v>
      </c>
      <c r="J197" s="42">
        <v>1195.492</v>
      </c>
      <c r="K197" s="42">
        <v>471.22899999999998</v>
      </c>
      <c r="L197" s="42">
        <v>1104.172</v>
      </c>
      <c r="M197" s="42">
        <v>125.542</v>
      </c>
      <c r="N197" s="42">
        <v>200.827</v>
      </c>
      <c r="O197" s="42">
        <v>1154.21</v>
      </c>
      <c r="P197" s="42">
        <v>1132.364</v>
      </c>
      <c r="Q197" s="42">
        <v>1182.309</v>
      </c>
      <c r="R197" s="42">
        <v>581.07100000000003</v>
      </c>
      <c r="S197" s="42">
        <v>737.13149999999996</v>
      </c>
      <c r="T197" s="42">
        <v>969.75350000000003</v>
      </c>
      <c r="U197" s="42">
        <v>876.51099999999997</v>
      </c>
      <c r="V197" s="42">
        <v>568.55100000000004</v>
      </c>
      <c r="W197" s="53">
        <v>791.27499999999998</v>
      </c>
    </row>
    <row r="198" spans="1:23" ht="15" customHeight="1" x14ac:dyDescent="0.45">
      <c r="A198" s="36" t="s">
        <v>435</v>
      </c>
      <c r="B198" s="41">
        <v>1294.961</v>
      </c>
      <c r="C198" s="42">
        <v>1388.8605</v>
      </c>
      <c r="D198" s="42">
        <v>737.97500000000002</v>
      </c>
      <c r="E198" s="42">
        <v>821.15499999999997</v>
      </c>
      <c r="F198" s="42">
        <v>890.80799999999999</v>
      </c>
      <c r="G198" s="42">
        <v>212.06700000000001</v>
      </c>
      <c r="H198" s="42">
        <v>1132.7339999999999</v>
      </c>
      <c r="I198" s="42">
        <v>1350.8785</v>
      </c>
      <c r="J198" s="42">
        <v>1255.4949999999999</v>
      </c>
      <c r="K198" s="42">
        <v>531.23199999999997</v>
      </c>
      <c r="L198" s="42">
        <v>1164.175</v>
      </c>
      <c r="M198" s="42">
        <v>65.539000000000001</v>
      </c>
      <c r="N198" s="42">
        <v>260.83</v>
      </c>
      <c r="O198" s="42">
        <v>1214.213</v>
      </c>
      <c r="P198" s="42">
        <v>1192.367</v>
      </c>
      <c r="Q198" s="42">
        <v>1242.3119999999999</v>
      </c>
      <c r="R198" s="42">
        <v>641.07399999999996</v>
      </c>
      <c r="S198" s="42">
        <v>797.1345</v>
      </c>
      <c r="T198" s="42">
        <v>1029.7565</v>
      </c>
      <c r="U198" s="42">
        <v>936.51400000000001</v>
      </c>
      <c r="V198" s="42">
        <v>628.55399999999997</v>
      </c>
      <c r="W198" s="53">
        <v>851.27800000000002</v>
      </c>
    </row>
    <row r="199" spans="1:23" ht="15" customHeight="1" x14ac:dyDescent="0.45">
      <c r="A199" s="36" t="s">
        <v>436</v>
      </c>
      <c r="B199" s="41">
        <v>1326.1890000000001</v>
      </c>
      <c r="C199" s="42">
        <v>1420.0885000000001</v>
      </c>
      <c r="D199" s="42">
        <v>769.20299999999997</v>
      </c>
      <c r="E199" s="42">
        <v>852.38300000000004</v>
      </c>
      <c r="F199" s="42">
        <v>922.03599999999994</v>
      </c>
      <c r="G199" s="42">
        <v>180.839</v>
      </c>
      <c r="H199" s="42">
        <v>1163.962</v>
      </c>
      <c r="I199" s="42">
        <v>1382.1065000000001</v>
      </c>
      <c r="J199" s="42">
        <v>1286.723</v>
      </c>
      <c r="K199" s="42">
        <v>562.46</v>
      </c>
      <c r="L199" s="42">
        <v>1195.403</v>
      </c>
      <c r="M199" s="42">
        <v>69.831000000000003</v>
      </c>
      <c r="N199" s="42">
        <v>292.05799999999999</v>
      </c>
      <c r="O199" s="42">
        <v>1245.441</v>
      </c>
      <c r="P199" s="42">
        <v>1223.595</v>
      </c>
      <c r="Q199" s="42">
        <v>1273.54</v>
      </c>
      <c r="R199" s="42">
        <v>672.30200000000002</v>
      </c>
      <c r="S199" s="42">
        <v>828.36249999999995</v>
      </c>
      <c r="T199" s="42">
        <v>1060.9845</v>
      </c>
      <c r="U199" s="42">
        <v>967.74199999999996</v>
      </c>
      <c r="V199" s="42">
        <v>659.78200000000004</v>
      </c>
      <c r="W199" s="53">
        <v>882.50599999999997</v>
      </c>
    </row>
    <row r="200" spans="1:23" ht="15" customHeight="1" x14ac:dyDescent="0.45">
      <c r="A200" s="36" t="s">
        <v>437</v>
      </c>
      <c r="B200" s="41">
        <v>1342.5250000000001</v>
      </c>
      <c r="C200" s="42">
        <v>1436.4245000000001</v>
      </c>
      <c r="D200" s="42">
        <v>785.53899999999999</v>
      </c>
      <c r="E200" s="42">
        <v>868.71900000000005</v>
      </c>
      <c r="F200" s="42">
        <v>938.37199999999996</v>
      </c>
      <c r="G200" s="42">
        <v>164.50299999999999</v>
      </c>
      <c r="H200" s="42">
        <v>1180.298</v>
      </c>
      <c r="I200" s="42">
        <v>1398.4425000000001</v>
      </c>
      <c r="J200" s="42">
        <v>1303.059</v>
      </c>
      <c r="K200" s="42">
        <v>578.79600000000005</v>
      </c>
      <c r="L200" s="42">
        <v>1211.739</v>
      </c>
      <c r="M200" s="42">
        <v>86.167000000000002</v>
      </c>
      <c r="N200" s="42">
        <v>308.39400000000001</v>
      </c>
      <c r="O200" s="42">
        <v>1261.777</v>
      </c>
      <c r="P200" s="42">
        <v>1239.931</v>
      </c>
      <c r="Q200" s="42">
        <v>1289.876</v>
      </c>
      <c r="R200" s="42">
        <v>688.63800000000003</v>
      </c>
      <c r="S200" s="42">
        <v>844.69849999999997</v>
      </c>
      <c r="T200" s="42">
        <v>1077.3205</v>
      </c>
      <c r="U200" s="42">
        <v>984.07799999999997</v>
      </c>
      <c r="V200" s="42">
        <v>676.11800000000005</v>
      </c>
      <c r="W200" s="53">
        <v>898.84199999999998</v>
      </c>
    </row>
    <row r="201" spans="1:23" ht="15" customHeight="1" x14ac:dyDescent="0.45">
      <c r="A201" s="36" t="s">
        <v>438</v>
      </c>
      <c r="B201" s="41">
        <v>1355.2809999999999</v>
      </c>
      <c r="C201" s="42">
        <v>1449.1804999999999</v>
      </c>
      <c r="D201" s="42">
        <v>798.29499999999996</v>
      </c>
      <c r="E201" s="42">
        <v>881.47500000000002</v>
      </c>
      <c r="F201" s="42">
        <v>951.12800000000004</v>
      </c>
      <c r="G201" s="42">
        <v>151.74700000000001</v>
      </c>
      <c r="H201" s="42">
        <v>1193.0540000000001</v>
      </c>
      <c r="I201" s="42">
        <v>1411.1985</v>
      </c>
      <c r="J201" s="42">
        <v>1315.8150000000001</v>
      </c>
      <c r="K201" s="42">
        <v>591.55200000000002</v>
      </c>
      <c r="L201" s="42">
        <v>1224.4949999999999</v>
      </c>
      <c r="M201" s="42">
        <v>98.923000000000002</v>
      </c>
      <c r="N201" s="42">
        <v>321.14999999999998</v>
      </c>
      <c r="O201" s="42">
        <v>1274.5329999999999</v>
      </c>
      <c r="P201" s="42">
        <v>1252.6869999999999</v>
      </c>
      <c r="Q201" s="42">
        <v>1302.6320000000001</v>
      </c>
      <c r="R201" s="42">
        <v>701.39400000000001</v>
      </c>
      <c r="S201" s="42">
        <v>857.45450000000005</v>
      </c>
      <c r="T201" s="42">
        <v>1090.0764999999999</v>
      </c>
      <c r="U201" s="42">
        <v>996.83399999999995</v>
      </c>
      <c r="V201" s="42">
        <v>688.87400000000002</v>
      </c>
      <c r="W201" s="53">
        <v>911.59799999999996</v>
      </c>
    </row>
    <row r="202" spans="1:23" ht="15" customHeight="1" x14ac:dyDescent="0.45">
      <c r="A202" s="36" t="s">
        <v>524</v>
      </c>
      <c r="B202" s="41">
        <v>1388.6130000000001</v>
      </c>
      <c r="C202" s="42">
        <v>1482.5125</v>
      </c>
      <c r="D202" s="42">
        <v>831.62699999999995</v>
      </c>
      <c r="E202" s="42">
        <v>914.80700000000002</v>
      </c>
      <c r="F202" s="42">
        <v>984.46</v>
      </c>
      <c r="G202" s="42">
        <v>118.41500000000001</v>
      </c>
      <c r="H202" s="42">
        <v>1226.386</v>
      </c>
      <c r="I202" s="42">
        <v>1444.5305000000001</v>
      </c>
      <c r="J202" s="42">
        <v>1349.1469999999999</v>
      </c>
      <c r="K202" s="42">
        <v>624.88400000000001</v>
      </c>
      <c r="L202" s="42">
        <v>1257.827</v>
      </c>
      <c r="M202" s="42">
        <v>132.255</v>
      </c>
      <c r="N202" s="42">
        <v>354.48200000000003</v>
      </c>
      <c r="O202" s="42">
        <v>1307.865</v>
      </c>
      <c r="P202" s="42">
        <v>1286.019</v>
      </c>
      <c r="Q202" s="42">
        <v>1335.9639999999999</v>
      </c>
      <c r="R202" s="42">
        <v>734.726</v>
      </c>
      <c r="S202" s="42">
        <v>890.78650000000005</v>
      </c>
      <c r="T202" s="42">
        <v>1123.4085</v>
      </c>
      <c r="U202" s="42">
        <v>1030.1659999999999</v>
      </c>
      <c r="V202" s="42">
        <v>722.20600000000002</v>
      </c>
      <c r="W202" s="53">
        <v>944.93</v>
      </c>
    </row>
    <row r="203" spans="1:23" ht="15" customHeight="1" x14ac:dyDescent="0.45">
      <c r="A203" s="36" t="s">
        <v>439</v>
      </c>
      <c r="B203" s="41">
        <v>1405.652</v>
      </c>
      <c r="C203" s="42">
        <v>1499.5515</v>
      </c>
      <c r="D203" s="42">
        <v>848.66600000000005</v>
      </c>
      <c r="E203" s="42">
        <v>931.846</v>
      </c>
      <c r="F203" s="42">
        <v>1001.499</v>
      </c>
      <c r="G203" s="42">
        <v>101.376</v>
      </c>
      <c r="H203" s="42">
        <v>1243.425</v>
      </c>
      <c r="I203" s="42">
        <v>1461.5695000000001</v>
      </c>
      <c r="J203" s="42">
        <v>1366.1859999999999</v>
      </c>
      <c r="K203" s="42">
        <v>641.923</v>
      </c>
      <c r="L203" s="42">
        <v>1274.866</v>
      </c>
      <c r="M203" s="42">
        <v>149.29400000000001</v>
      </c>
      <c r="N203" s="42">
        <v>371.52100000000002</v>
      </c>
      <c r="O203" s="42">
        <v>1324.904</v>
      </c>
      <c r="P203" s="42">
        <v>1303.058</v>
      </c>
      <c r="Q203" s="42">
        <v>1353.0029999999999</v>
      </c>
      <c r="R203" s="42">
        <v>751.76499999999999</v>
      </c>
      <c r="S203" s="42">
        <v>907.82550000000003</v>
      </c>
      <c r="T203" s="42">
        <v>1140.4475</v>
      </c>
      <c r="U203" s="42">
        <v>1047.2049999999999</v>
      </c>
      <c r="V203" s="42">
        <v>739.245</v>
      </c>
      <c r="W203" s="53">
        <v>961.96900000000005</v>
      </c>
    </row>
    <row r="204" spans="1:23" ht="15" customHeight="1" x14ac:dyDescent="0.45">
      <c r="A204" s="36" t="s">
        <v>440</v>
      </c>
      <c r="B204" s="41">
        <v>1421.192</v>
      </c>
      <c r="C204" s="42">
        <v>1515.0915</v>
      </c>
      <c r="D204" s="42">
        <v>864.20600000000002</v>
      </c>
      <c r="E204" s="42">
        <v>947.38599999999997</v>
      </c>
      <c r="F204" s="42">
        <v>1017.039</v>
      </c>
      <c r="G204" s="42">
        <v>85.835999999999999</v>
      </c>
      <c r="H204" s="42">
        <v>1258.9649999999999</v>
      </c>
      <c r="I204" s="42">
        <v>1477.1095</v>
      </c>
      <c r="J204" s="42">
        <v>1381.7260000000001</v>
      </c>
      <c r="K204" s="42">
        <v>657.46299999999997</v>
      </c>
      <c r="L204" s="42">
        <v>1290.4059999999999</v>
      </c>
      <c r="M204" s="42">
        <v>164.834</v>
      </c>
      <c r="N204" s="42">
        <v>387.06099999999998</v>
      </c>
      <c r="O204" s="42">
        <v>1340.444</v>
      </c>
      <c r="P204" s="42">
        <v>1318.598</v>
      </c>
      <c r="Q204" s="42">
        <v>1368.5429999999999</v>
      </c>
      <c r="R204" s="42">
        <v>767.30499999999995</v>
      </c>
      <c r="S204" s="42">
        <v>923.3655</v>
      </c>
      <c r="T204" s="42">
        <v>1155.9875</v>
      </c>
      <c r="U204" s="42">
        <v>1062.7449999999999</v>
      </c>
      <c r="V204" s="42">
        <v>754.78499999999997</v>
      </c>
      <c r="W204" s="53">
        <v>977.50900000000001</v>
      </c>
    </row>
    <row r="205" spans="1:23" ht="15" customHeight="1" x14ac:dyDescent="0.45">
      <c r="A205" s="36" t="s">
        <v>441</v>
      </c>
      <c r="B205" s="41">
        <v>1434.222</v>
      </c>
      <c r="C205" s="42">
        <v>1528.1215</v>
      </c>
      <c r="D205" s="42">
        <v>877.23599999999999</v>
      </c>
      <c r="E205" s="42">
        <v>960.41600000000005</v>
      </c>
      <c r="F205" s="42">
        <v>1030.069</v>
      </c>
      <c r="G205" s="42">
        <v>72.805999999999997</v>
      </c>
      <c r="H205" s="42">
        <v>1271.9949999999999</v>
      </c>
      <c r="I205" s="42">
        <v>1490.1395</v>
      </c>
      <c r="J205" s="42">
        <v>1394.7560000000001</v>
      </c>
      <c r="K205" s="42">
        <v>670.49300000000005</v>
      </c>
      <c r="L205" s="42">
        <v>1303.4359999999999</v>
      </c>
      <c r="M205" s="42">
        <v>177.864</v>
      </c>
      <c r="N205" s="42">
        <v>400.09100000000001</v>
      </c>
      <c r="O205" s="42">
        <v>1353.4739999999999</v>
      </c>
      <c r="P205" s="42">
        <v>1331.6279999999999</v>
      </c>
      <c r="Q205" s="42">
        <v>1381.5730000000001</v>
      </c>
      <c r="R205" s="42">
        <v>780.33500000000004</v>
      </c>
      <c r="S205" s="42">
        <v>936.39549999999997</v>
      </c>
      <c r="T205" s="42">
        <v>1169.0174999999999</v>
      </c>
      <c r="U205" s="42">
        <v>1075.7750000000001</v>
      </c>
      <c r="V205" s="42">
        <v>767.81500000000005</v>
      </c>
      <c r="W205" s="53">
        <v>990.53899999999999</v>
      </c>
    </row>
    <row r="206" spans="1:23" ht="15" customHeight="1" x14ac:dyDescent="0.45">
      <c r="A206" s="36" t="s">
        <v>442</v>
      </c>
      <c r="B206" s="41">
        <v>1457.9770000000001</v>
      </c>
      <c r="C206" s="42">
        <v>1551.8765000000001</v>
      </c>
      <c r="D206" s="42">
        <v>900.99099999999999</v>
      </c>
      <c r="E206" s="42">
        <v>984.17100000000005</v>
      </c>
      <c r="F206" s="42">
        <v>1053.8240000000001</v>
      </c>
      <c r="G206" s="42">
        <v>49.051000000000002</v>
      </c>
      <c r="H206" s="42">
        <v>1295.75</v>
      </c>
      <c r="I206" s="42">
        <v>1513.8945000000001</v>
      </c>
      <c r="J206" s="42">
        <v>1418.511</v>
      </c>
      <c r="K206" s="42">
        <v>694.24800000000005</v>
      </c>
      <c r="L206" s="42">
        <v>1327.191</v>
      </c>
      <c r="M206" s="42">
        <v>201.619</v>
      </c>
      <c r="N206" s="42">
        <v>423.846</v>
      </c>
      <c r="O206" s="42">
        <v>1377.229</v>
      </c>
      <c r="P206" s="42">
        <v>1355.383</v>
      </c>
      <c r="Q206" s="42">
        <v>1405.328</v>
      </c>
      <c r="R206" s="42">
        <v>804.09</v>
      </c>
      <c r="S206" s="42">
        <v>960.15049999999997</v>
      </c>
      <c r="T206" s="42">
        <v>1192.7725</v>
      </c>
      <c r="U206" s="42">
        <v>1099.53</v>
      </c>
      <c r="V206" s="42">
        <v>791.57</v>
      </c>
      <c r="W206" s="53">
        <v>1014.294</v>
      </c>
    </row>
    <row r="207" spans="1:23" ht="15" customHeight="1" x14ac:dyDescent="0.45">
      <c r="A207" s="36" t="s">
        <v>443</v>
      </c>
      <c r="B207" s="41">
        <v>1477.6</v>
      </c>
      <c r="C207" s="42">
        <v>1571.4994999999999</v>
      </c>
      <c r="D207" s="42">
        <v>920.61400000000003</v>
      </c>
      <c r="E207" s="42">
        <v>1003.794</v>
      </c>
      <c r="F207" s="42">
        <v>1073.4469999999999</v>
      </c>
      <c r="G207" s="42">
        <v>29.428000000000001</v>
      </c>
      <c r="H207" s="42">
        <v>1315.373</v>
      </c>
      <c r="I207" s="42">
        <v>1533.5174999999999</v>
      </c>
      <c r="J207" s="42">
        <v>1438.134</v>
      </c>
      <c r="K207" s="42">
        <v>713.87099999999998</v>
      </c>
      <c r="L207" s="42">
        <v>1346.8140000000001</v>
      </c>
      <c r="M207" s="42">
        <v>221.24199999999999</v>
      </c>
      <c r="N207" s="42">
        <v>443.46899999999999</v>
      </c>
      <c r="O207" s="42">
        <v>1396.8520000000001</v>
      </c>
      <c r="P207" s="42">
        <v>1375.0060000000001</v>
      </c>
      <c r="Q207" s="42">
        <v>1424.951</v>
      </c>
      <c r="R207" s="42">
        <v>823.71299999999997</v>
      </c>
      <c r="S207" s="42">
        <v>979.77350000000001</v>
      </c>
      <c r="T207" s="42">
        <v>1212.3955000000001</v>
      </c>
      <c r="U207" s="42">
        <v>1119.153</v>
      </c>
      <c r="V207" s="42">
        <v>811.19299999999998</v>
      </c>
      <c r="W207" s="53">
        <v>1033.9169999999999</v>
      </c>
    </row>
    <row r="208" spans="1:23" ht="15" customHeight="1" x14ac:dyDescent="0.45">
      <c r="A208" s="36" t="s">
        <v>444</v>
      </c>
      <c r="B208" s="41">
        <v>1496.277</v>
      </c>
      <c r="C208" s="42">
        <v>1590.1765</v>
      </c>
      <c r="D208" s="42">
        <v>939.29100000000005</v>
      </c>
      <c r="E208" s="42">
        <v>1022.471</v>
      </c>
      <c r="F208" s="42">
        <v>1092.124</v>
      </c>
      <c r="G208" s="42">
        <v>10.750999999999999</v>
      </c>
      <c r="H208" s="42">
        <v>1334.05</v>
      </c>
      <c r="I208" s="42">
        <v>1552.1945000000001</v>
      </c>
      <c r="J208" s="42">
        <v>1456.8109999999999</v>
      </c>
      <c r="K208" s="42">
        <v>732.548</v>
      </c>
      <c r="L208" s="42">
        <v>1365.491</v>
      </c>
      <c r="M208" s="42">
        <v>239.91900000000001</v>
      </c>
      <c r="N208" s="42">
        <v>462.14600000000002</v>
      </c>
      <c r="O208" s="42">
        <v>1415.529</v>
      </c>
      <c r="P208" s="42">
        <v>1393.683</v>
      </c>
      <c r="Q208" s="42">
        <v>1443.6279999999999</v>
      </c>
      <c r="R208" s="42">
        <v>842.39</v>
      </c>
      <c r="S208" s="42">
        <v>998.45050000000003</v>
      </c>
      <c r="T208" s="42">
        <v>1231.0725</v>
      </c>
      <c r="U208" s="42">
        <v>1137.83</v>
      </c>
      <c r="V208" s="42">
        <v>829.87</v>
      </c>
      <c r="W208" s="53">
        <v>1052.5940000000001</v>
      </c>
    </row>
    <row r="209" spans="1:23" ht="15" customHeight="1" x14ac:dyDescent="0.45">
      <c r="A209" s="36" t="s">
        <v>445</v>
      </c>
      <c r="B209" s="41">
        <v>1507.027</v>
      </c>
      <c r="C209" s="42">
        <v>1600.9265</v>
      </c>
      <c r="D209" s="42">
        <v>950.04100000000005</v>
      </c>
      <c r="E209" s="42">
        <v>1033.221</v>
      </c>
      <c r="F209" s="42">
        <v>1102.874</v>
      </c>
      <c r="G209" s="42">
        <v>9.9999999999989008E-4</v>
      </c>
      <c r="H209" s="42">
        <v>1344.8</v>
      </c>
      <c r="I209" s="42">
        <v>1562.9445000000001</v>
      </c>
      <c r="J209" s="42">
        <v>1467.5609999999999</v>
      </c>
      <c r="K209" s="42">
        <v>743.298</v>
      </c>
      <c r="L209" s="42">
        <v>1376.241</v>
      </c>
      <c r="M209" s="42">
        <v>250.66900000000001</v>
      </c>
      <c r="N209" s="42">
        <v>472.89600000000002</v>
      </c>
      <c r="O209" s="42">
        <v>1426.279</v>
      </c>
      <c r="P209" s="42">
        <v>1404.433</v>
      </c>
      <c r="Q209" s="42">
        <v>1454.3779999999999</v>
      </c>
      <c r="R209" s="42">
        <v>853.14</v>
      </c>
      <c r="S209" s="42">
        <v>1009.2005</v>
      </c>
      <c r="T209" s="42">
        <v>1241.8225</v>
      </c>
      <c r="U209" s="42">
        <v>1148.58</v>
      </c>
      <c r="V209" s="42">
        <v>840.62</v>
      </c>
      <c r="W209" s="53">
        <v>1063.3440000000001</v>
      </c>
    </row>
    <row r="210" spans="1:23" ht="15" customHeight="1" x14ac:dyDescent="0.45">
      <c r="A210" s="36" t="s">
        <v>446</v>
      </c>
      <c r="B210" s="41">
        <v>1342.5239999999999</v>
      </c>
      <c r="C210" s="42">
        <v>1436.4235000000001</v>
      </c>
      <c r="D210" s="42">
        <v>785.53800000000001</v>
      </c>
      <c r="E210" s="42">
        <v>868.71799999999996</v>
      </c>
      <c r="F210" s="42">
        <v>938.37099999999998</v>
      </c>
      <c r="G210" s="42">
        <v>164.50399999999999</v>
      </c>
      <c r="H210" s="42">
        <v>1180.297</v>
      </c>
      <c r="I210" s="42">
        <v>1398.4414999999999</v>
      </c>
      <c r="J210" s="42">
        <v>1303.058</v>
      </c>
      <c r="K210" s="42">
        <v>578.79499999999996</v>
      </c>
      <c r="L210" s="42">
        <v>1211.7380000000001</v>
      </c>
      <c r="M210" s="42">
        <v>86.165999999999997</v>
      </c>
      <c r="N210" s="42">
        <v>308.39299999999997</v>
      </c>
      <c r="O210" s="42">
        <v>1261.7760000000001</v>
      </c>
      <c r="P210" s="42">
        <v>1239.93</v>
      </c>
      <c r="Q210" s="42">
        <v>1289.875</v>
      </c>
      <c r="R210" s="42">
        <v>688.63699999999994</v>
      </c>
      <c r="S210" s="42">
        <v>844.69749999999999</v>
      </c>
      <c r="T210" s="42">
        <v>1077.3195000000001</v>
      </c>
      <c r="U210" s="42">
        <v>984.077</v>
      </c>
      <c r="V210" s="42">
        <v>676.11699999999996</v>
      </c>
      <c r="W210" s="53">
        <v>898.84100000000001</v>
      </c>
    </row>
    <row r="211" spans="1:23" ht="15" customHeight="1" x14ac:dyDescent="0.45">
      <c r="A211" s="36" t="s">
        <v>447</v>
      </c>
      <c r="B211" s="41">
        <v>655.74749999999995</v>
      </c>
      <c r="C211" s="42">
        <v>655.79849999999999</v>
      </c>
      <c r="D211" s="42">
        <v>519.375</v>
      </c>
      <c r="E211" s="42">
        <v>441.76</v>
      </c>
      <c r="F211" s="42">
        <v>729.51099999999997</v>
      </c>
      <c r="G211" s="42">
        <v>1007.745</v>
      </c>
      <c r="H211" s="42">
        <v>753.33900000000006</v>
      </c>
      <c r="I211" s="42">
        <v>617.81650000000002</v>
      </c>
      <c r="J211" s="42">
        <v>616.28150000000005</v>
      </c>
      <c r="K211" s="42">
        <v>481.48099999999999</v>
      </c>
      <c r="L211" s="42">
        <v>577.80349999999999</v>
      </c>
      <c r="M211" s="42">
        <v>861.21699999999998</v>
      </c>
      <c r="N211" s="42">
        <v>571.048</v>
      </c>
      <c r="O211" s="42">
        <v>574.99950000000001</v>
      </c>
      <c r="P211" s="42">
        <v>553.15350000000001</v>
      </c>
      <c r="Q211" s="42">
        <v>603.09849999999994</v>
      </c>
      <c r="R211" s="42">
        <v>352.25099999999998</v>
      </c>
      <c r="S211" s="42">
        <v>64.072500000000005</v>
      </c>
      <c r="T211" s="42">
        <v>650.36149999999998</v>
      </c>
      <c r="U211" s="42">
        <v>557.11900000000003</v>
      </c>
      <c r="V211" s="42">
        <v>448.23500000000001</v>
      </c>
      <c r="W211" s="53">
        <v>55.6</v>
      </c>
    </row>
    <row r="212" spans="1:23" ht="15" customHeight="1" x14ac:dyDescent="0.45">
      <c r="A212" s="36" t="s">
        <v>525</v>
      </c>
      <c r="B212" s="41">
        <v>7.84</v>
      </c>
      <c r="C212" s="42">
        <v>976.05100000000004</v>
      </c>
      <c r="D212" s="42">
        <v>1104.6665</v>
      </c>
      <c r="E212" s="42">
        <v>1089.6675</v>
      </c>
      <c r="F212" s="42">
        <v>1314.8025</v>
      </c>
      <c r="G212" s="42">
        <v>1593.0364999999999</v>
      </c>
      <c r="H212" s="42">
        <v>1227.9690000000001</v>
      </c>
      <c r="I212" s="42">
        <v>938.06899999999996</v>
      </c>
      <c r="J212" s="42">
        <v>508.02</v>
      </c>
      <c r="K212" s="42">
        <v>1066.7725</v>
      </c>
      <c r="L212" s="42">
        <v>898.05600000000004</v>
      </c>
      <c r="M212" s="42">
        <v>1446.5084999999999</v>
      </c>
      <c r="N212" s="42">
        <v>1156.3395</v>
      </c>
      <c r="O212" s="42">
        <v>466.738</v>
      </c>
      <c r="P212" s="42">
        <v>444.892</v>
      </c>
      <c r="Q212" s="42">
        <v>494.83699999999999</v>
      </c>
      <c r="R212" s="42">
        <v>940.89149999999995</v>
      </c>
      <c r="S212" s="42">
        <v>583.83500000000004</v>
      </c>
      <c r="T212" s="42">
        <v>1016.2745</v>
      </c>
      <c r="U212" s="42">
        <v>1205.0264999999999</v>
      </c>
      <c r="V212" s="42">
        <v>1033.5264999999999</v>
      </c>
      <c r="W212" s="53">
        <v>703.50750000000005</v>
      </c>
    </row>
    <row r="213" spans="1:23" ht="15" customHeight="1" x14ac:dyDescent="0.45">
      <c r="A213" s="36" t="s">
        <v>448</v>
      </c>
      <c r="B213" s="41">
        <v>27.29</v>
      </c>
      <c r="C213" s="42">
        <v>956.601</v>
      </c>
      <c r="D213" s="42">
        <v>1085.2165</v>
      </c>
      <c r="E213" s="42">
        <v>1070.2175</v>
      </c>
      <c r="F213" s="42">
        <v>1295.3525</v>
      </c>
      <c r="G213" s="42">
        <v>1573.5864999999999</v>
      </c>
      <c r="H213" s="42">
        <v>1208.519</v>
      </c>
      <c r="I213" s="42">
        <v>918.61900000000003</v>
      </c>
      <c r="J213" s="42">
        <v>488.57</v>
      </c>
      <c r="K213" s="42">
        <v>1047.3225</v>
      </c>
      <c r="L213" s="42">
        <v>878.60599999999999</v>
      </c>
      <c r="M213" s="42">
        <v>1427.0585000000001</v>
      </c>
      <c r="N213" s="42">
        <v>1136.8895</v>
      </c>
      <c r="O213" s="42">
        <v>447.28800000000001</v>
      </c>
      <c r="P213" s="42">
        <v>425.44200000000001</v>
      </c>
      <c r="Q213" s="42">
        <v>475.387</v>
      </c>
      <c r="R213" s="42">
        <v>921.44150000000002</v>
      </c>
      <c r="S213" s="42">
        <v>564.38499999999999</v>
      </c>
      <c r="T213" s="42">
        <v>996.82449999999994</v>
      </c>
      <c r="U213" s="42">
        <v>1185.5764999999999</v>
      </c>
      <c r="V213" s="42">
        <v>1014.0765</v>
      </c>
      <c r="W213" s="53">
        <v>684.0575</v>
      </c>
    </row>
    <row r="214" spans="1:23" ht="15" customHeight="1" x14ac:dyDescent="0.45">
      <c r="A214" s="36" t="s">
        <v>449</v>
      </c>
      <c r="B214" s="41">
        <v>41.95</v>
      </c>
      <c r="C214" s="42">
        <v>941.94100000000003</v>
      </c>
      <c r="D214" s="42">
        <v>1070.5564999999999</v>
      </c>
      <c r="E214" s="42">
        <v>1055.5574999999999</v>
      </c>
      <c r="F214" s="42">
        <v>1280.6925000000001</v>
      </c>
      <c r="G214" s="42">
        <v>1558.9265</v>
      </c>
      <c r="H214" s="42">
        <v>1193.8589999999999</v>
      </c>
      <c r="I214" s="42">
        <v>903.95899999999995</v>
      </c>
      <c r="J214" s="42">
        <v>473.91</v>
      </c>
      <c r="K214" s="42">
        <v>1032.6624999999999</v>
      </c>
      <c r="L214" s="42">
        <v>863.94600000000003</v>
      </c>
      <c r="M214" s="42">
        <v>1412.3985</v>
      </c>
      <c r="N214" s="42">
        <v>1122.2294999999999</v>
      </c>
      <c r="O214" s="42">
        <v>432.62799999999999</v>
      </c>
      <c r="P214" s="42">
        <v>410.78199999999998</v>
      </c>
      <c r="Q214" s="42">
        <v>460.72699999999998</v>
      </c>
      <c r="R214" s="42">
        <v>906.78150000000005</v>
      </c>
      <c r="S214" s="42">
        <v>549.72500000000002</v>
      </c>
      <c r="T214" s="42">
        <v>982.16449999999998</v>
      </c>
      <c r="U214" s="42">
        <v>1170.9165</v>
      </c>
      <c r="V214" s="42">
        <v>999.41650000000004</v>
      </c>
      <c r="W214" s="53">
        <v>669.39750000000004</v>
      </c>
    </row>
    <row r="215" spans="1:23" ht="15" customHeight="1" x14ac:dyDescent="0.45">
      <c r="A215" s="36" t="s">
        <v>450</v>
      </c>
      <c r="B215" s="41">
        <v>71.849999999999994</v>
      </c>
      <c r="C215" s="42">
        <v>912.04100000000005</v>
      </c>
      <c r="D215" s="42">
        <v>1040.6565000000001</v>
      </c>
      <c r="E215" s="42">
        <v>1025.6575</v>
      </c>
      <c r="F215" s="42">
        <v>1250.7925</v>
      </c>
      <c r="G215" s="42">
        <v>1529.0264999999999</v>
      </c>
      <c r="H215" s="42">
        <v>1163.9590000000001</v>
      </c>
      <c r="I215" s="42">
        <v>874.05899999999997</v>
      </c>
      <c r="J215" s="42">
        <v>444.01</v>
      </c>
      <c r="K215" s="42">
        <v>1002.7625</v>
      </c>
      <c r="L215" s="42">
        <v>834.04600000000005</v>
      </c>
      <c r="M215" s="42">
        <v>1382.4984999999999</v>
      </c>
      <c r="N215" s="42">
        <v>1092.3295000000001</v>
      </c>
      <c r="O215" s="42">
        <v>402.72800000000001</v>
      </c>
      <c r="P215" s="42">
        <v>380.88200000000001</v>
      </c>
      <c r="Q215" s="42">
        <v>430.827</v>
      </c>
      <c r="R215" s="42">
        <v>876.88149999999996</v>
      </c>
      <c r="S215" s="42">
        <v>519.82500000000005</v>
      </c>
      <c r="T215" s="42">
        <v>952.2645</v>
      </c>
      <c r="U215" s="42">
        <v>1141.0165</v>
      </c>
      <c r="V215" s="42">
        <v>969.51649999999995</v>
      </c>
      <c r="W215" s="53">
        <v>639.49749999999995</v>
      </c>
    </row>
    <row r="216" spans="1:23" ht="15" customHeight="1" x14ac:dyDescent="0.45">
      <c r="A216" s="36" t="s">
        <v>451</v>
      </c>
      <c r="B216" s="41">
        <v>132.94999999999999</v>
      </c>
      <c r="C216" s="42">
        <v>850.94100000000003</v>
      </c>
      <c r="D216" s="42">
        <v>979.55650000000003</v>
      </c>
      <c r="E216" s="42">
        <v>964.5575</v>
      </c>
      <c r="F216" s="42">
        <v>1189.6925000000001</v>
      </c>
      <c r="G216" s="42">
        <v>1467.9265</v>
      </c>
      <c r="H216" s="42">
        <v>1102.8589999999999</v>
      </c>
      <c r="I216" s="42">
        <v>812.95899999999995</v>
      </c>
      <c r="J216" s="42">
        <v>382.91</v>
      </c>
      <c r="K216" s="42">
        <v>941.66250000000002</v>
      </c>
      <c r="L216" s="42">
        <v>772.94600000000003</v>
      </c>
      <c r="M216" s="42">
        <v>1321.3985</v>
      </c>
      <c r="N216" s="42">
        <v>1031.2294999999999</v>
      </c>
      <c r="O216" s="42">
        <v>341.62799999999999</v>
      </c>
      <c r="P216" s="42">
        <v>319.78199999999998</v>
      </c>
      <c r="Q216" s="42">
        <v>369.72699999999998</v>
      </c>
      <c r="R216" s="42">
        <v>815.78150000000005</v>
      </c>
      <c r="S216" s="42">
        <v>458.72500000000002</v>
      </c>
      <c r="T216" s="42">
        <v>891.16449999999998</v>
      </c>
      <c r="U216" s="42">
        <v>1079.9165</v>
      </c>
      <c r="V216" s="42">
        <v>908.41650000000004</v>
      </c>
      <c r="W216" s="53">
        <v>578.39750000000004</v>
      </c>
    </row>
    <row r="217" spans="1:23" ht="15" customHeight="1" x14ac:dyDescent="0.45">
      <c r="A217" s="36" t="s">
        <v>452</v>
      </c>
      <c r="B217" s="41">
        <v>175.845</v>
      </c>
      <c r="C217" s="42">
        <v>808.04600000000005</v>
      </c>
      <c r="D217" s="42">
        <v>936.66150000000005</v>
      </c>
      <c r="E217" s="42">
        <v>921.66250000000002</v>
      </c>
      <c r="F217" s="42">
        <v>1146.7974999999999</v>
      </c>
      <c r="G217" s="42">
        <v>1425.0315000000001</v>
      </c>
      <c r="H217" s="42">
        <v>1059.9639999999999</v>
      </c>
      <c r="I217" s="42">
        <v>770.06399999999996</v>
      </c>
      <c r="J217" s="42">
        <v>340.01499999999999</v>
      </c>
      <c r="K217" s="42">
        <v>898.76750000000004</v>
      </c>
      <c r="L217" s="42">
        <v>730.05100000000004</v>
      </c>
      <c r="M217" s="42">
        <v>1278.5035</v>
      </c>
      <c r="N217" s="42">
        <v>988.33450000000005</v>
      </c>
      <c r="O217" s="42">
        <v>298.733</v>
      </c>
      <c r="P217" s="42">
        <v>276.887</v>
      </c>
      <c r="Q217" s="42">
        <v>326.83199999999999</v>
      </c>
      <c r="R217" s="42">
        <v>772.88649999999996</v>
      </c>
      <c r="S217" s="42">
        <v>415.83</v>
      </c>
      <c r="T217" s="42">
        <v>848.26949999999999</v>
      </c>
      <c r="U217" s="42">
        <v>1037.0215000000001</v>
      </c>
      <c r="V217" s="42">
        <v>865.52149999999995</v>
      </c>
      <c r="W217" s="53">
        <v>535.50250000000005</v>
      </c>
    </row>
    <row r="218" spans="1:23" ht="15" customHeight="1" x14ac:dyDescent="0.45">
      <c r="A218" s="36" t="s">
        <v>453</v>
      </c>
      <c r="B218" s="41">
        <v>202.35499999999999</v>
      </c>
      <c r="C218" s="42">
        <v>781.53599999999994</v>
      </c>
      <c r="D218" s="42">
        <v>910.15150000000006</v>
      </c>
      <c r="E218" s="42">
        <v>895.15250000000003</v>
      </c>
      <c r="F218" s="42">
        <v>1120.2874999999999</v>
      </c>
      <c r="G218" s="42">
        <v>1398.5215000000001</v>
      </c>
      <c r="H218" s="42">
        <v>1033.454</v>
      </c>
      <c r="I218" s="42">
        <v>743.55399999999997</v>
      </c>
      <c r="J218" s="42">
        <v>313.505</v>
      </c>
      <c r="K218" s="42">
        <v>872.25750000000005</v>
      </c>
      <c r="L218" s="42">
        <v>703.54100000000005</v>
      </c>
      <c r="M218" s="42">
        <v>1251.9935</v>
      </c>
      <c r="N218" s="42">
        <v>961.82449999999994</v>
      </c>
      <c r="O218" s="42">
        <v>272.22300000000001</v>
      </c>
      <c r="P218" s="42">
        <v>250.37700000000001</v>
      </c>
      <c r="Q218" s="42">
        <v>300.322</v>
      </c>
      <c r="R218" s="42">
        <v>746.37649999999996</v>
      </c>
      <c r="S218" s="42">
        <v>389.32</v>
      </c>
      <c r="T218" s="42">
        <v>821.7595</v>
      </c>
      <c r="U218" s="42">
        <v>1010.5115</v>
      </c>
      <c r="V218" s="42">
        <v>839.01149999999996</v>
      </c>
      <c r="W218" s="53">
        <v>508.99250000000001</v>
      </c>
    </row>
    <row r="219" spans="1:23" ht="15" customHeight="1" x14ac:dyDescent="0.45">
      <c r="A219" s="36" t="s">
        <v>454</v>
      </c>
      <c r="B219" s="41">
        <v>216.08699999999999</v>
      </c>
      <c r="C219" s="42">
        <v>767.80399999999997</v>
      </c>
      <c r="D219" s="42">
        <v>896.41949999999997</v>
      </c>
      <c r="E219" s="42">
        <v>881.42049999999995</v>
      </c>
      <c r="F219" s="42">
        <v>1106.5554999999999</v>
      </c>
      <c r="G219" s="42">
        <v>1384.7895000000001</v>
      </c>
      <c r="H219" s="42">
        <v>1019.722</v>
      </c>
      <c r="I219" s="42">
        <v>729.822</v>
      </c>
      <c r="J219" s="42">
        <v>299.77300000000002</v>
      </c>
      <c r="K219" s="42">
        <v>858.52549999999997</v>
      </c>
      <c r="L219" s="42">
        <v>689.80899999999997</v>
      </c>
      <c r="M219" s="42">
        <v>1238.2615000000001</v>
      </c>
      <c r="N219" s="42">
        <v>948.09249999999997</v>
      </c>
      <c r="O219" s="42">
        <v>258.49099999999999</v>
      </c>
      <c r="P219" s="42">
        <v>236.64500000000001</v>
      </c>
      <c r="Q219" s="42">
        <v>286.58999999999997</v>
      </c>
      <c r="R219" s="42">
        <v>732.64449999999999</v>
      </c>
      <c r="S219" s="42">
        <v>375.58800000000002</v>
      </c>
      <c r="T219" s="42">
        <v>808.02750000000003</v>
      </c>
      <c r="U219" s="42">
        <v>996.77949999999998</v>
      </c>
      <c r="V219" s="42">
        <v>825.27949999999998</v>
      </c>
      <c r="W219" s="53">
        <v>495.26049999999998</v>
      </c>
    </row>
    <row r="220" spans="1:23" ht="15" customHeight="1" x14ac:dyDescent="0.45">
      <c r="A220" s="36" t="s">
        <v>455</v>
      </c>
      <c r="B220" s="41">
        <v>258.31400000000002</v>
      </c>
      <c r="C220" s="42">
        <v>725.577</v>
      </c>
      <c r="D220" s="42">
        <v>854.1925</v>
      </c>
      <c r="E220" s="42">
        <v>839.19349999999997</v>
      </c>
      <c r="F220" s="42">
        <v>1064.3285000000001</v>
      </c>
      <c r="G220" s="42">
        <v>1342.5625</v>
      </c>
      <c r="H220" s="42">
        <v>977.495</v>
      </c>
      <c r="I220" s="42">
        <v>687.59500000000003</v>
      </c>
      <c r="J220" s="42">
        <v>257.54599999999999</v>
      </c>
      <c r="K220" s="42">
        <v>816.29849999999999</v>
      </c>
      <c r="L220" s="42">
        <v>647.58199999999999</v>
      </c>
      <c r="M220" s="42">
        <v>1196.0345</v>
      </c>
      <c r="N220" s="42">
        <v>905.8655</v>
      </c>
      <c r="O220" s="42">
        <v>216.26400000000001</v>
      </c>
      <c r="P220" s="42">
        <v>194.41800000000001</v>
      </c>
      <c r="Q220" s="42">
        <v>244.363</v>
      </c>
      <c r="R220" s="42">
        <v>690.41750000000002</v>
      </c>
      <c r="S220" s="42">
        <v>333.36099999999999</v>
      </c>
      <c r="T220" s="42">
        <v>765.80050000000006</v>
      </c>
      <c r="U220" s="42">
        <v>954.55250000000001</v>
      </c>
      <c r="V220" s="42">
        <v>783.05250000000001</v>
      </c>
      <c r="W220" s="53">
        <v>453.0335</v>
      </c>
    </row>
    <row r="221" spans="1:23" ht="15" customHeight="1" x14ac:dyDescent="0.45">
      <c r="A221" s="36" t="s">
        <v>456</v>
      </c>
      <c r="B221" s="41">
        <v>334.02199999999999</v>
      </c>
      <c r="C221" s="42">
        <v>649.86900000000003</v>
      </c>
      <c r="D221" s="42">
        <v>862.96050000000002</v>
      </c>
      <c r="E221" s="42">
        <v>768.04399999999998</v>
      </c>
      <c r="F221" s="42">
        <v>1073.0965000000001</v>
      </c>
      <c r="G221" s="42">
        <v>1351.3305</v>
      </c>
      <c r="H221" s="42">
        <v>901.78700000000003</v>
      </c>
      <c r="I221" s="42">
        <v>611.88699999999994</v>
      </c>
      <c r="J221" s="42">
        <v>294.55599999999998</v>
      </c>
      <c r="K221" s="42">
        <v>825.06650000000002</v>
      </c>
      <c r="L221" s="42">
        <v>571.87400000000002</v>
      </c>
      <c r="M221" s="42">
        <v>1204.8025</v>
      </c>
      <c r="N221" s="42">
        <v>914.63350000000003</v>
      </c>
      <c r="O221" s="42">
        <v>253.274</v>
      </c>
      <c r="P221" s="42">
        <v>231.428</v>
      </c>
      <c r="Q221" s="42">
        <v>281.37299999999999</v>
      </c>
      <c r="R221" s="42">
        <v>678.53499999999997</v>
      </c>
      <c r="S221" s="42">
        <v>342.12900000000002</v>
      </c>
      <c r="T221" s="42">
        <v>690.09249999999997</v>
      </c>
      <c r="U221" s="42">
        <v>883.40300000000002</v>
      </c>
      <c r="V221" s="42">
        <v>791.82050000000004</v>
      </c>
      <c r="W221" s="53">
        <v>381.88400000000001</v>
      </c>
    </row>
    <row r="222" spans="1:23" ht="15" customHeight="1" x14ac:dyDescent="0.45">
      <c r="A222" s="36" t="s">
        <v>526</v>
      </c>
      <c r="B222" s="41">
        <v>383.55700000000002</v>
      </c>
      <c r="C222" s="42">
        <v>600.33399999999995</v>
      </c>
      <c r="D222" s="42">
        <v>813.42550000000006</v>
      </c>
      <c r="E222" s="42">
        <v>718.50900000000001</v>
      </c>
      <c r="F222" s="42">
        <v>1023.5615</v>
      </c>
      <c r="G222" s="42">
        <v>1301.7954999999999</v>
      </c>
      <c r="H222" s="42">
        <v>852.25199999999995</v>
      </c>
      <c r="I222" s="42">
        <v>562.35199999999998</v>
      </c>
      <c r="J222" s="42">
        <v>344.09100000000001</v>
      </c>
      <c r="K222" s="42">
        <v>775.53150000000005</v>
      </c>
      <c r="L222" s="42">
        <v>522.33900000000006</v>
      </c>
      <c r="M222" s="42">
        <v>1155.2674999999999</v>
      </c>
      <c r="N222" s="42">
        <v>865.09849999999994</v>
      </c>
      <c r="O222" s="42">
        <v>302.80900000000003</v>
      </c>
      <c r="P222" s="42">
        <v>280.96300000000002</v>
      </c>
      <c r="Q222" s="42">
        <v>330.90800000000002</v>
      </c>
      <c r="R222" s="42">
        <v>629</v>
      </c>
      <c r="S222" s="42">
        <v>292.59399999999999</v>
      </c>
      <c r="T222" s="42">
        <v>640.5575</v>
      </c>
      <c r="U222" s="42">
        <v>833.86800000000005</v>
      </c>
      <c r="V222" s="42">
        <v>742.28549999999996</v>
      </c>
      <c r="W222" s="53">
        <v>332.34899999999999</v>
      </c>
    </row>
    <row r="223" spans="1:23" ht="15" customHeight="1" x14ac:dyDescent="0.45">
      <c r="A223" s="36" t="s">
        <v>457</v>
      </c>
      <c r="B223" s="41">
        <v>450.65699999999998</v>
      </c>
      <c r="C223" s="42">
        <v>533.23400000000004</v>
      </c>
      <c r="D223" s="42">
        <v>746.32550000000003</v>
      </c>
      <c r="E223" s="42">
        <v>651.40899999999999</v>
      </c>
      <c r="F223" s="42">
        <v>956.4615</v>
      </c>
      <c r="G223" s="42">
        <v>1234.6955</v>
      </c>
      <c r="H223" s="42">
        <v>785.15200000000004</v>
      </c>
      <c r="I223" s="42">
        <v>495.25200000000001</v>
      </c>
      <c r="J223" s="42">
        <v>411.19099999999997</v>
      </c>
      <c r="K223" s="42">
        <v>708.43150000000003</v>
      </c>
      <c r="L223" s="42">
        <v>455.23899999999998</v>
      </c>
      <c r="M223" s="42">
        <v>1088.1675</v>
      </c>
      <c r="N223" s="42">
        <v>797.99850000000004</v>
      </c>
      <c r="O223" s="42">
        <v>369.90899999999999</v>
      </c>
      <c r="P223" s="42">
        <v>348.06299999999999</v>
      </c>
      <c r="Q223" s="42">
        <v>398.00799999999998</v>
      </c>
      <c r="R223" s="42">
        <v>561.9</v>
      </c>
      <c r="S223" s="42">
        <v>225.494</v>
      </c>
      <c r="T223" s="42">
        <v>573.45749999999998</v>
      </c>
      <c r="U223" s="42">
        <v>766.76800000000003</v>
      </c>
      <c r="V223" s="42">
        <v>675.18550000000005</v>
      </c>
      <c r="W223" s="53">
        <v>265.24900000000002</v>
      </c>
    </row>
    <row r="224" spans="1:23" ht="15" customHeight="1" x14ac:dyDescent="0.45">
      <c r="A224" s="36" t="s">
        <v>458</v>
      </c>
      <c r="B224" s="41">
        <v>466.35700000000003</v>
      </c>
      <c r="C224" s="42">
        <v>517.53399999999999</v>
      </c>
      <c r="D224" s="42">
        <v>730.62549999999999</v>
      </c>
      <c r="E224" s="42">
        <v>635.70899999999995</v>
      </c>
      <c r="F224" s="42">
        <v>940.76149999999996</v>
      </c>
      <c r="G224" s="42">
        <v>1218.9955</v>
      </c>
      <c r="H224" s="42">
        <v>769.452</v>
      </c>
      <c r="I224" s="42">
        <v>479.55200000000002</v>
      </c>
      <c r="J224" s="42">
        <v>426.89100000000002</v>
      </c>
      <c r="K224" s="42">
        <v>692.73149999999998</v>
      </c>
      <c r="L224" s="42">
        <v>439.53899999999999</v>
      </c>
      <c r="M224" s="42">
        <v>1072.4675</v>
      </c>
      <c r="N224" s="42">
        <v>782.29849999999999</v>
      </c>
      <c r="O224" s="42">
        <v>385.60899999999998</v>
      </c>
      <c r="P224" s="42">
        <v>363.76299999999998</v>
      </c>
      <c r="Q224" s="42">
        <v>413.70800000000003</v>
      </c>
      <c r="R224" s="42">
        <v>546.20000000000005</v>
      </c>
      <c r="S224" s="42">
        <v>209.79400000000001</v>
      </c>
      <c r="T224" s="42">
        <v>557.75750000000005</v>
      </c>
      <c r="U224" s="42">
        <v>751.06799999999998</v>
      </c>
      <c r="V224" s="42">
        <v>659.4855</v>
      </c>
      <c r="W224" s="53">
        <v>249.54900000000001</v>
      </c>
    </row>
    <row r="225" spans="1:23" ht="15" customHeight="1" x14ac:dyDescent="0.45">
      <c r="A225" s="36" t="s">
        <v>459</v>
      </c>
      <c r="B225" s="41">
        <v>496.25700000000001</v>
      </c>
      <c r="C225" s="42">
        <v>487.63400000000001</v>
      </c>
      <c r="D225" s="42">
        <v>700.72550000000001</v>
      </c>
      <c r="E225" s="42">
        <v>605.80899999999997</v>
      </c>
      <c r="F225" s="42">
        <v>910.86149999999998</v>
      </c>
      <c r="G225" s="42">
        <v>1189.0954999999999</v>
      </c>
      <c r="H225" s="42">
        <v>739.55200000000002</v>
      </c>
      <c r="I225" s="42">
        <v>449.65199999999999</v>
      </c>
      <c r="J225" s="42">
        <v>456.791</v>
      </c>
      <c r="K225" s="42">
        <v>662.83150000000001</v>
      </c>
      <c r="L225" s="42">
        <v>409.63900000000001</v>
      </c>
      <c r="M225" s="42">
        <v>1042.5675000000001</v>
      </c>
      <c r="N225" s="42">
        <v>752.39850000000001</v>
      </c>
      <c r="O225" s="42">
        <v>415.50900000000001</v>
      </c>
      <c r="P225" s="42">
        <v>393.66300000000001</v>
      </c>
      <c r="Q225" s="42">
        <v>443.608</v>
      </c>
      <c r="R225" s="42">
        <v>516.29999999999995</v>
      </c>
      <c r="S225" s="42">
        <v>179.89400000000001</v>
      </c>
      <c r="T225" s="42">
        <v>527.85749999999996</v>
      </c>
      <c r="U225" s="42">
        <v>721.16800000000001</v>
      </c>
      <c r="V225" s="42">
        <v>629.58550000000002</v>
      </c>
      <c r="W225" s="53">
        <v>219.649</v>
      </c>
    </row>
    <row r="226" spans="1:23" ht="15" customHeight="1" x14ac:dyDescent="0.45">
      <c r="A226" s="36" t="s">
        <v>460</v>
      </c>
      <c r="B226" s="41">
        <v>513.65700000000004</v>
      </c>
      <c r="C226" s="42">
        <v>470.23399999999998</v>
      </c>
      <c r="D226" s="42">
        <v>683.32550000000003</v>
      </c>
      <c r="E226" s="42">
        <v>588.40899999999999</v>
      </c>
      <c r="F226" s="42">
        <v>893.4615</v>
      </c>
      <c r="G226" s="42">
        <v>1171.6955</v>
      </c>
      <c r="H226" s="42">
        <v>722.15200000000004</v>
      </c>
      <c r="I226" s="42">
        <v>432.25200000000001</v>
      </c>
      <c r="J226" s="42">
        <v>474.19099999999997</v>
      </c>
      <c r="K226" s="42">
        <v>645.43150000000003</v>
      </c>
      <c r="L226" s="42">
        <v>392.23899999999998</v>
      </c>
      <c r="M226" s="42">
        <v>1025.1675</v>
      </c>
      <c r="N226" s="42">
        <v>734.99850000000004</v>
      </c>
      <c r="O226" s="42">
        <v>432.90899999999999</v>
      </c>
      <c r="P226" s="42">
        <v>411.06299999999999</v>
      </c>
      <c r="Q226" s="42">
        <v>461.00799999999998</v>
      </c>
      <c r="R226" s="42">
        <v>498.9</v>
      </c>
      <c r="S226" s="42">
        <v>162.494</v>
      </c>
      <c r="T226" s="42">
        <v>510.45749999999998</v>
      </c>
      <c r="U226" s="42">
        <v>703.76800000000003</v>
      </c>
      <c r="V226" s="42">
        <v>612.18550000000005</v>
      </c>
      <c r="W226" s="53">
        <v>202.249</v>
      </c>
    </row>
    <row r="227" spans="1:23" ht="15" customHeight="1" x14ac:dyDescent="0.45">
      <c r="A227" s="36" t="s">
        <v>461</v>
      </c>
      <c r="B227" s="41">
        <v>534.15800000000002</v>
      </c>
      <c r="C227" s="42">
        <v>449.733</v>
      </c>
      <c r="D227" s="42">
        <v>662.82449999999994</v>
      </c>
      <c r="E227" s="42">
        <v>567.90800000000002</v>
      </c>
      <c r="F227" s="42">
        <v>872.96050000000002</v>
      </c>
      <c r="G227" s="42">
        <v>1151.1945000000001</v>
      </c>
      <c r="H227" s="42">
        <v>701.65099999999995</v>
      </c>
      <c r="I227" s="42">
        <v>411.75099999999998</v>
      </c>
      <c r="J227" s="42">
        <v>494.69200000000001</v>
      </c>
      <c r="K227" s="42">
        <v>624.93050000000005</v>
      </c>
      <c r="L227" s="42">
        <v>371.738</v>
      </c>
      <c r="M227" s="42">
        <v>1004.6665</v>
      </c>
      <c r="N227" s="42">
        <v>714.49749999999995</v>
      </c>
      <c r="O227" s="42">
        <v>453.41</v>
      </c>
      <c r="P227" s="42">
        <v>431.56400000000002</v>
      </c>
      <c r="Q227" s="42">
        <v>481.50900000000001</v>
      </c>
      <c r="R227" s="42">
        <v>478.399</v>
      </c>
      <c r="S227" s="42">
        <v>141.99299999999999</v>
      </c>
      <c r="T227" s="42">
        <v>489.95650000000001</v>
      </c>
      <c r="U227" s="42">
        <v>683.26700000000005</v>
      </c>
      <c r="V227" s="42">
        <v>591.68449999999996</v>
      </c>
      <c r="W227" s="53">
        <v>181.74799999999999</v>
      </c>
    </row>
    <row r="228" spans="1:23" ht="15" customHeight="1" x14ac:dyDescent="0.45">
      <c r="A228" s="36" t="s">
        <v>462</v>
      </c>
      <c r="B228" s="41">
        <v>579.44899999999996</v>
      </c>
      <c r="C228" s="42">
        <v>404.44200000000001</v>
      </c>
      <c r="D228" s="42">
        <v>708.1155</v>
      </c>
      <c r="E228" s="42">
        <v>613.19899999999996</v>
      </c>
      <c r="F228" s="42">
        <v>918.25149999999996</v>
      </c>
      <c r="G228" s="42">
        <v>1196.4855</v>
      </c>
      <c r="H228" s="42">
        <v>656.36</v>
      </c>
      <c r="I228" s="42">
        <v>366.46</v>
      </c>
      <c r="J228" s="42">
        <v>539.98299999999995</v>
      </c>
      <c r="K228" s="42">
        <v>670.22149999999999</v>
      </c>
      <c r="L228" s="42">
        <v>326.447</v>
      </c>
      <c r="M228" s="42">
        <v>1049.9575</v>
      </c>
      <c r="N228" s="42">
        <v>759.7885</v>
      </c>
      <c r="O228" s="42">
        <v>498.70100000000002</v>
      </c>
      <c r="P228" s="42">
        <v>476.85500000000002</v>
      </c>
      <c r="Q228" s="42">
        <v>526.79999999999995</v>
      </c>
      <c r="R228" s="42">
        <v>523.69000000000005</v>
      </c>
      <c r="S228" s="42">
        <v>187.28399999999999</v>
      </c>
      <c r="T228" s="42">
        <v>444.66550000000001</v>
      </c>
      <c r="U228" s="42">
        <v>728.55799999999999</v>
      </c>
      <c r="V228" s="42">
        <v>636.97550000000001</v>
      </c>
      <c r="W228" s="53">
        <v>227.03899999999999</v>
      </c>
    </row>
    <row r="229" spans="1:23" ht="15" customHeight="1" x14ac:dyDescent="0.45">
      <c r="A229" s="36" t="s">
        <v>463</v>
      </c>
      <c r="B229" s="41">
        <v>596.07399999999996</v>
      </c>
      <c r="C229" s="42">
        <v>387.81700000000001</v>
      </c>
      <c r="D229" s="42">
        <v>724.7405</v>
      </c>
      <c r="E229" s="42">
        <v>629.82399999999996</v>
      </c>
      <c r="F229" s="42">
        <v>934.87649999999996</v>
      </c>
      <c r="G229" s="42">
        <v>1213.1105</v>
      </c>
      <c r="H229" s="42">
        <v>639.73500000000001</v>
      </c>
      <c r="I229" s="42">
        <v>349.83499999999998</v>
      </c>
      <c r="J229" s="42">
        <v>556.60799999999995</v>
      </c>
      <c r="K229" s="42">
        <v>686.84649999999999</v>
      </c>
      <c r="L229" s="42">
        <v>309.822</v>
      </c>
      <c r="M229" s="42">
        <v>1066.5825</v>
      </c>
      <c r="N229" s="42">
        <v>776.4135</v>
      </c>
      <c r="O229" s="42">
        <v>515.32600000000002</v>
      </c>
      <c r="P229" s="42">
        <v>493.48</v>
      </c>
      <c r="Q229" s="42">
        <v>543.42499999999995</v>
      </c>
      <c r="R229" s="42">
        <v>540.31500000000005</v>
      </c>
      <c r="S229" s="42">
        <v>203.90899999999999</v>
      </c>
      <c r="T229" s="42">
        <v>428.04050000000001</v>
      </c>
      <c r="U229" s="42">
        <v>745.18299999999999</v>
      </c>
      <c r="V229" s="42">
        <v>653.60050000000001</v>
      </c>
      <c r="W229" s="53">
        <v>243.66399999999999</v>
      </c>
    </row>
    <row r="230" spans="1:23" ht="15" customHeight="1" x14ac:dyDescent="0.45">
      <c r="A230" s="36" t="s">
        <v>464</v>
      </c>
      <c r="B230" s="41">
        <v>639.75</v>
      </c>
      <c r="C230" s="42">
        <v>344.14100000000002</v>
      </c>
      <c r="D230" s="42">
        <v>768.41650000000004</v>
      </c>
      <c r="E230" s="42">
        <v>673.5</v>
      </c>
      <c r="F230" s="42">
        <v>978.55250000000001</v>
      </c>
      <c r="G230" s="42">
        <v>1256.7864999999999</v>
      </c>
      <c r="H230" s="42">
        <v>596.05899999999997</v>
      </c>
      <c r="I230" s="42">
        <v>306.15899999999999</v>
      </c>
      <c r="J230" s="42">
        <v>600.28399999999999</v>
      </c>
      <c r="K230" s="42">
        <v>730.52250000000004</v>
      </c>
      <c r="L230" s="42">
        <v>266.14600000000002</v>
      </c>
      <c r="M230" s="42">
        <v>1110.2584999999999</v>
      </c>
      <c r="N230" s="42">
        <v>820.08950000000004</v>
      </c>
      <c r="O230" s="42">
        <v>559.00199999999995</v>
      </c>
      <c r="P230" s="42">
        <v>537.15599999999995</v>
      </c>
      <c r="Q230" s="42">
        <v>587.101</v>
      </c>
      <c r="R230" s="42">
        <v>583.99099999999999</v>
      </c>
      <c r="S230" s="42">
        <v>247.58500000000001</v>
      </c>
      <c r="T230" s="42">
        <v>384.36450000000002</v>
      </c>
      <c r="U230" s="42">
        <v>726.73299999999995</v>
      </c>
      <c r="V230" s="42">
        <v>697.27650000000006</v>
      </c>
      <c r="W230" s="53">
        <v>287.33999999999997</v>
      </c>
    </row>
    <row r="231" spans="1:23" ht="15" customHeight="1" x14ac:dyDescent="0.45">
      <c r="A231" s="36" t="s">
        <v>465</v>
      </c>
      <c r="B231" s="41">
        <v>668.95500000000004</v>
      </c>
      <c r="C231" s="42">
        <v>314.93599999999998</v>
      </c>
      <c r="D231" s="42">
        <v>797.62149999999997</v>
      </c>
      <c r="E231" s="42">
        <v>702.70500000000004</v>
      </c>
      <c r="F231" s="42">
        <v>1007.7575000000001</v>
      </c>
      <c r="G231" s="42">
        <v>1285.9915000000001</v>
      </c>
      <c r="H231" s="42">
        <v>566.85400000000004</v>
      </c>
      <c r="I231" s="42">
        <v>276.95400000000001</v>
      </c>
      <c r="J231" s="42">
        <v>629.48900000000003</v>
      </c>
      <c r="K231" s="42">
        <v>759.72749999999996</v>
      </c>
      <c r="L231" s="42">
        <v>236.941</v>
      </c>
      <c r="M231" s="42">
        <v>1139.4635000000001</v>
      </c>
      <c r="N231" s="42">
        <v>849.29449999999997</v>
      </c>
      <c r="O231" s="42">
        <v>588.20699999999999</v>
      </c>
      <c r="P231" s="42">
        <v>566.36099999999999</v>
      </c>
      <c r="Q231" s="42">
        <v>616.30600000000004</v>
      </c>
      <c r="R231" s="42">
        <v>613.19600000000003</v>
      </c>
      <c r="S231" s="42">
        <v>276.79000000000002</v>
      </c>
      <c r="T231" s="42">
        <v>355.15949999999998</v>
      </c>
      <c r="U231" s="42">
        <v>697.52800000000002</v>
      </c>
      <c r="V231" s="42">
        <v>726.48149999999998</v>
      </c>
      <c r="W231" s="53">
        <v>316.54500000000002</v>
      </c>
    </row>
    <row r="232" spans="1:23" ht="15" customHeight="1" x14ac:dyDescent="0.45">
      <c r="A232" s="36" t="s">
        <v>527</v>
      </c>
      <c r="B232" s="41">
        <v>689.77800000000002</v>
      </c>
      <c r="C232" s="42">
        <v>294.113</v>
      </c>
      <c r="D232" s="42">
        <v>818.44449999999995</v>
      </c>
      <c r="E232" s="42">
        <v>723.52800000000002</v>
      </c>
      <c r="F232" s="42">
        <v>1028.5805</v>
      </c>
      <c r="G232" s="42">
        <v>1306.8145</v>
      </c>
      <c r="H232" s="42">
        <v>546.03099999999995</v>
      </c>
      <c r="I232" s="42">
        <v>256.13099999999997</v>
      </c>
      <c r="J232" s="42">
        <v>650.31200000000001</v>
      </c>
      <c r="K232" s="42">
        <v>780.55050000000006</v>
      </c>
      <c r="L232" s="42">
        <v>216.11799999999999</v>
      </c>
      <c r="M232" s="42">
        <v>1160.2864999999999</v>
      </c>
      <c r="N232" s="42">
        <v>870.11749999999995</v>
      </c>
      <c r="O232" s="42">
        <v>609.03</v>
      </c>
      <c r="P232" s="42">
        <v>587.18399999999997</v>
      </c>
      <c r="Q232" s="42">
        <v>637.12900000000002</v>
      </c>
      <c r="R232" s="42">
        <v>634.01900000000001</v>
      </c>
      <c r="S232" s="42">
        <v>297.613</v>
      </c>
      <c r="T232" s="42">
        <v>334.3365</v>
      </c>
      <c r="U232" s="42">
        <v>676.70500000000004</v>
      </c>
      <c r="V232" s="42">
        <v>747.30449999999996</v>
      </c>
      <c r="W232" s="53">
        <v>337.36799999999999</v>
      </c>
    </row>
    <row r="233" spans="1:23" ht="15" customHeight="1" x14ac:dyDescent="0.45">
      <c r="A233" s="36" t="s">
        <v>466</v>
      </c>
      <c r="B233" s="41">
        <v>744.76800000000003</v>
      </c>
      <c r="C233" s="42">
        <v>349.10300000000001</v>
      </c>
      <c r="D233" s="42">
        <v>873.43449999999996</v>
      </c>
      <c r="E233" s="42">
        <v>739.36800000000005</v>
      </c>
      <c r="F233" s="42">
        <v>1083.5705</v>
      </c>
      <c r="G233" s="42">
        <v>1361.8045</v>
      </c>
      <c r="H233" s="42">
        <v>491.041</v>
      </c>
      <c r="I233" s="42">
        <v>254.62200000000001</v>
      </c>
      <c r="J233" s="42">
        <v>705.30200000000002</v>
      </c>
      <c r="K233" s="42">
        <v>835.54049999999995</v>
      </c>
      <c r="L233" s="42">
        <v>161.12799999999999</v>
      </c>
      <c r="M233" s="42">
        <v>1215.2764999999999</v>
      </c>
      <c r="N233" s="42">
        <v>925.10749999999996</v>
      </c>
      <c r="O233" s="42">
        <v>664.02</v>
      </c>
      <c r="P233" s="42">
        <v>642.17399999999998</v>
      </c>
      <c r="Q233" s="42">
        <v>692.11900000000003</v>
      </c>
      <c r="R233" s="42">
        <v>668.03099999999995</v>
      </c>
      <c r="S233" s="42">
        <v>352.60300000000001</v>
      </c>
      <c r="T233" s="42">
        <v>279.34649999999999</v>
      </c>
      <c r="U233" s="42">
        <v>621.71500000000003</v>
      </c>
      <c r="V233" s="42">
        <v>802.29449999999997</v>
      </c>
      <c r="W233" s="53">
        <v>392.358</v>
      </c>
    </row>
    <row r="234" spans="1:23" ht="15" customHeight="1" x14ac:dyDescent="0.45">
      <c r="A234" s="36" t="s">
        <v>467</v>
      </c>
      <c r="B234" s="41">
        <v>563.65800000000002</v>
      </c>
      <c r="C234" s="42">
        <v>479.233</v>
      </c>
      <c r="D234" s="42">
        <v>633.32449999999994</v>
      </c>
      <c r="E234" s="42">
        <v>538.40800000000002</v>
      </c>
      <c r="F234" s="42">
        <v>843.46050000000002</v>
      </c>
      <c r="G234" s="42">
        <v>1121.6945000000001</v>
      </c>
      <c r="H234" s="42">
        <v>731.15099999999995</v>
      </c>
      <c r="I234" s="42">
        <v>441.25099999999998</v>
      </c>
      <c r="J234" s="42">
        <v>524.19200000000001</v>
      </c>
      <c r="K234" s="42">
        <v>595.43050000000005</v>
      </c>
      <c r="L234" s="42">
        <v>401.238</v>
      </c>
      <c r="M234" s="42">
        <v>975.16650000000004</v>
      </c>
      <c r="N234" s="42">
        <v>684.99749999999995</v>
      </c>
      <c r="O234" s="42">
        <v>482.91</v>
      </c>
      <c r="P234" s="42">
        <v>461.06400000000002</v>
      </c>
      <c r="Q234" s="42">
        <v>511.00900000000001</v>
      </c>
      <c r="R234" s="42">
        <v>448.899</v>
      </c>
      <c r="S234" s="42">
        <v>112.49299999999999</v>
      </c>
      <c r="T234" s="42">
        <v>519.45650000000001</v>
      </c>
      <c r="U234" s="42">
        <v>653.76700000000005</v>
      </c>
      <c r="V234" s="42">
        <v>562.18449999999996</v>
      </c>
      <c r="W234" s="53">
        <v>152.24799999999999</v>
      </c>
    </row>
    <row r="235" spans="1:23" ht="15" customHeight="1" x14ac:dyDescent="0.45">
      <c r="A235" s="36" t="s">
        <v>468</v>
      </c>
      <c r="B235" s="41">
        <v>609.05799999999999</v>
      </c>
      <c r="C235" s="42">
        <v>524.63300000000004</v>
      </c>
      <c r="D235" s="42">
        <v>587.92449999999997</v>
      </c>
      <c r="E235" s="42">
        <v>493.00799999999998</v>
      </c>
      <c r="F235" s="42">
        <v>798.06050000000005</v>
      </c>
      <c r="G235" s="42">
        <v>1076.2945</v>
      </c>
      <c r="H235" s="42">
        <v>776.55100000000004</v>
      </c>
      <c r="I235" s="42">
        <v>486.65100000000001</v>
      </c>
      <c r="J235" s="42">
        <v>569.59199999999998</v>
      </c>
      <c r="K235" s="42">
        <v>550.03049999999996</v>
      </c>
      <c r="L235" s="42">
        <v>446.63799999999998</v>
      </c>
      <c r="M235" s="42">
        <v>929.76649999999995</v>
      </c>
      <c r="N235" s="42">
        <v>639.59749999999997</v>
      </c>
      <c r="O235" s="42">
        <v>528.30999999999995</v>
      </c>
      <c r="P235" s="42">
        <v>506.464</v>
      </c>
      <c r="Q235" s="42">
        <v>556.40899999999999</v>
      </c>
      <c r="R235" s="42">
        <v>403.49900000000002</v>
      </c>
      <c r="S235" s="42">
        <v>67.093000000000004</v>
      </c>
      <c r="T235" s="42">
        <v>564.85649999999998</v>
      </c>
      <c r="U235" s="42">
        <v>608.36699999999996</v>
      </c>
      <c r="V235" s="42">
        <v>516.78449999999998</v>
      </c>
      <c r="W235" s="53">
        <v>106.848</v>
      </c>
    </row>
    <row r="236" spans="1:23" ht="15" customHeight="1" x14ac:dyDescent="0.45">
      <c r="A236" s="36" t="s">
        <v>469</v>
      </c>
      <c r="B236" s="41">
        <v>626.322</v>
      </c>
      <c r="C236" s="42">
        <v>545.85299999999995</v>
      </c>
      <c r="D236" s="42">
        <v>566.70450000000005</v>
      </c>
      <c r="E236" s="42">
        <v>514.22799999999995</v>
      </c>
      <c r="F236" s="42">
        <v>776.84050000000002</v>
      </c>
      <c r="G236" s="42">
        <v>1055.0744999999999</v>
      </c>
      <c r="H236" s="42">
        <v>797.77099999999996</v>
      </c>
      <c r="I236" s="42">
        <v>507.87099999999998</v>
      </c>
      <c r="J236" s="42">
        <v>586.85599999999999</v>
      </c>
      <c r="K236" s="42">
        <v>528.81050000000005</v>
      </c>
      <c r="L236" s="42">
        <v>467.858</v>
      </c>
      <c r="M236" s="42">
        <v>908.54650000000004</v>
      </c>
      <c r="N236" s="42">
        <v>618.37750000000005</v>
      </c>
      <c r="O236" s="42">
        <v>545.57399999999996</v>
      </c>
      <c r="P236" s="42">
        <v>523.72799999999995</v>
      </c>
      <c r="Q236" s="42">
        <v>573.673</v>
      </c>
      <c r="R236" s="42">
        <v>402.92950000000002</v>
      </c>
      <c r="S236" s="42">
        <v>45.872999999999998</v>
      </c>
      <c r="T236" s="42">
        <v>586.07650000000001</v>
      </c>
      <c r="U236" s="42">
        <v>629.58699999999999</v>
      </c>
      <c r="V236" s="42">
        <v>495.56450000000001</v>
      </c>
      <c r="W236" s="53">
        <v>128.06800000000001</v>
      </c>
    </row>
    <row r="237" spans="1:23" ht="15" customHeight="1" x14ac:dyDescent="0.45">
      <c r="A237" s="36" t="s">
        <v>470</v>
      </c>
      <c r="B237" s="41">
        <v>983.89</v>
      </c>
      <c r="C237" s="42">
        <v>9.9999999999989008E-4</v>
      </c>
      <c r="D237" s="42">
        <v>1112.5564999999999</v>
      </c>
      <c r="E237" s="42">
        <v>1017.64</v>
      </c>
      <c r="F237" s="42">
        <v>1322.6925000000001</v>
      </c>
      <c r="G237" s="42">
        <v>1600.9265</v>
      </c>
      <c r="H237" s="42">
        <v>824.66800000000001</v>
      </c>
      <c r="I237" s="42">
        <v>216.91900000000001</v>
      </c>
      <c r="J237" s="42">
        <v>944.42399999999998</v>
      </c>
      <c r="K237" s="42">
        <v>1074.6624999999999</v>
      </c>
      <c r="L237" s="42">
        <v>494.755</v>
      </c>
      <c r="M237" s="42">
        <v>1454.3985</v>
      </c>
      <c r="N237" s="42">
        <v>1164.2294999999999</v>
      </c>
      <c r="O237" s="42">
        <v>903.14200000000005</v>
      </c>
      <c r="P237" s="42">
        <v>881.29600000000005</v>
      </c>
      <c r="Q237" s="42">
        <v>931.24099999999999</v>
      </c>
      <c r="R237" s="42">
        <v>928.13099999999997</v>
      </c>
      <c r="S237" s="42">
        <v>591.72500000000002</v>
      </c>
      <c r="T237" s="42">
        <v>612.97349999999994</v>
      </c>
      <c r="U237" s="42">
        <v>955.34199999999998</v>
      </c>
      <c r="V237" s="42">
        <v>1041.4165</v>
      </c>
      <c r="W237" s="53">
        <v>631.48</v>
      </c>
    </row>
    <row r="238" spans="1:23" ht="15" customHeight="1" x14ac:dyDescent="0.45">
      <c r="A238" s="36" t="s">
        <v>471</v>
      </c>
      <c r="B238" s="41">
        <v>882.05200000000002</v>
      </c>
      <c r="C238" s="42">
        <v>101.839</v>
      </c>
      <c r="D238" s="42">
        <v>1010.7184999999999</v>
      </c>
      <c r="E238" s="42">
        <v>915.80200000000002</v>
      </c>
      <c r="F238" s="42">
        <v>1220.8544999999999</v>
      </c>
      <c r="G238" s="42">
        <v>1499.0885000000001</v>
      </c>
      <c r="H238" s="42">
        <v>722.83</v>
      </c>
      <c r="I238" s="42">
        <v>115.081</v>
      </c>
      <c r="J238" s="42">
        <v>842.58600000000001</v>
      </c>
      <c r="K238" s="42">
        <v>972.82449999999994</v>
      </c>
      <c r="L238" s="42">
        <v>392.91699999999997</v>
      </c>
      <c r="M238" s="42">
        <v>1352.5605</v>
      </c>
      <c r="N238" s="42">
        <v>1062.3915</v>
      </c>
      <c r="O238" s="42">
        <v>801.30399999999997</v>
      </c>
      <c r="P238" s="42">
        <v>779.45799999999997</v>
      </c>
      <c r="Q238" s="42">
        <v>829.40300000000002</v>
      </c>
      <c r="R238" s="42">
        <v>826.29300000000001</v>
      </c>
      <c r="S238" s="42">
        <v>489.887</v>
      </c>
      <c r="T238" s="42">
        <v>511.13549999999998</v>
      </c>
      <c r="U238" s="42">
        <v>853.50400000000002</v>
      </c>
      <c r="V238" s="42">
        <v>939.57849999999996</v>
      </c>
      <c r="W238" s="53">
        <v>529.64200000000005</v>
      </c>
    </row>
    <row r="239" spans="1:23" ht="15" customHeight="1" x14ac:dyDescent="0.45">
      <c r="A239" s="36" t="s">
        <v>472</v>
      </c>
      <c r="B239" s="41">
        <v>781.76099999999997</v>
      </c>
      <c r="C239" s="42">
        <v>202.13</v>
      </c>
      <c r="D239" s="42">
        <v>910.42750000000001</v>
      </c>
      <c r="E239" s="42">
        <v>815.51099999999997</v>
      </c>
      <c r="F239" s="42">
        <v>1120.5635</v>
      </c>
      <c r="G239" s="42">
        <v>1398.7974999999999</v>
      </c>
      <c r="H239" s="42">
        <v>638.01400000000001</v>
      </c>
      <c r="I239" s="42">
        <v>164.148</v>
      </c>
      <c r="J239" s="42">
        <v>742.29499999999996</v>
      </c>
      <c r="K239" s="42">
        <v>872.5335</v>
      </c>
      <c r="L239" s="42">
        <v>308.101</v>
      </c>
      <c r="M239" s="42">
        <v>1252.2695000000001</v>
      </c>
      <c r="N239" s="42">
        <v>962.10050000000001</v>
      </c>
      <c r="O239" s="42">
        <v>701.01300000000003</v>
      </c>
      <c r="P239" s="42">
        <v>679.16700000000003</v>
      </c>
      <c r="Q239" s="42">
        <v>729.11199999999997</v>
      </c>
      <c r="R239" s="42">
        <v>726.00199999999995</v>
      </c>
      <c r="S239" s="42">
        <v>389.596</v>
      </c>
      <c r="T239" s="42">
        <v>426.31950000000001</v>
      </c>
      <c r="U239" s="42">
        <v>768.68799999999999</v>
      </c>
      <c r="V239" s="42">
        <v>839.28750000000002</v>
      </c>
      <c r="W239" s="53">
        <v>429.351</v>
      </c>
    </row>
    <row r="240" spans="1:23" ht="15" customHeight="1" x14ac:dyDescent="0.45">
      <c r="A240" s="36" t="s">
        <v>473</v>
      </c>
      <c r="B240" s="41">
        <v>466.20299999999997</v>
      </c>
      <c r="C240" s="42">
        <v>894.76800000000003</v>
      </c>
      <c r="D240" s="42">
        <v>1023.3835</v>
      </c>
      <c r="E240" s="42">
        <v>1008.3845</v>
      </c>
      <c r="F240" s="42">
        <v>1233.5195000000001</v>
      </c>
      <c r="G240" s="42">
        <v>1511.7535</v>
      </c>
      <c r="H240" s="42">
        <v>1146.6859999999999</v>
      </c>
      <c r="I240" s="42">
        <v>856.78599999999994</v>
      </c>
      <c r="J240" s="42">
        <v>426.73700000000002</v>
      </c>
      <c r="K240" s="42">
        <v>985.48950000000002</v>
      </c>
      <c r="L240" s="42">
        <v>816.77300000000002</v>
      </c>
      <c r="M240" s="42">
        <v>1365.2255</v>
      </c>
      <c r="N240" s="42">
        <v>1075.0564999999999</v>
      </c>
      <c r="O240" s="42">
        <v>385.45499999999998</v>
      </c>
      <c r="P240" s="42">
        <v>363.60899999999998</v>
      </c>
      <c r="Q240" s="42">
        <v>413.55399999999997</v>
      </c>
      <c r="R240" s="42">
        <v>859.60850000000005</v>
      </c>
      <c r="S240" s="42">
        <v>502.55200000000002</v>
      </c>
      <c r="T240" s="42">
        <v>934.99149999999997</v>
      </c>
      <c r="U240" s="42">
        <v>1123.7435</v>
      </c>
      <c r="V240" s="42">
        <v>952.24350000000004</v>
      </c>
      <c r="W240" s="53">
        <v>622.22450000000003</v>
      </c>
    </row>
    <row r="241" spans="1:23" ht="15" customHeight="1" x14ac:dyDescent="0.45">
      <c r="A241" s="36" t="s">
        <v>474</v>
      </c>
      <c r="B241" s="41">
        <v>490.214</v>
      </c>
      <c r="C241" s="42">
        <v>918.779</v>
      </c>
      <c r="D241" s="42">
        <v>857.61400000000003</v>
      </c>
      <c r="E241" s="42">
        <v>873.92</v>
      </c>
      <c r="F241" s="42">
        <v>38.040999999999997</v>
      </c>
      <c r="G241" s="42">
        <v>1064.8340000000001</v>
      </c>
      <c r="H241" s="42">
        <v>1170.6969999999999</v>
      </c>
      <c r="I241" s="42">
        <v>880.79700000000003</v>
      </c>
      <c r="J241" s="42">
        <v>450.74799999999999</v>
      </c>
      <c r="K241" s="42">
        <v>819.72</v>
      </c>
      <c r="L241" s="42">
        <v>840.78399999999999</v>
      </c>
      <c r="M241" s="42">
        <v>918.30600000000004</v>
      </c>
      <c r="N241" s="42">
        <v>628.13699999999994</v>
      </c>
      <c r="O241" s="42">
        <v>409.46600000000001</v>
      </c>
      <c r="P241" s="42">
        <v>387.62</v>
      </c>
      <c r="Q241" s="42">
        <v>437.565</v>
      </c>
      <c r="R241" s="42">
        <v>693.83900000000006</v>
      </c>
      <c r="S241" s="42">
        <v>526.56299999999999</v>
      </c>
      <c r="T241" s="42">
        <v>959.00250000000005</v>
      </c>
      <c r="U241" s="42">
        <v>989.279</v>
      </c>
      <c r="V241" s="42">
        <v>786.47400000000005</v>
      </c>
      <c r="W241" s="53">
        <v>646.2355</v>
      </c>
    </row>
    <row r="242" spans="1:23" ht="15" customHeight="1" x14ac:dyDescent="0.45">
      <c r="A242" s="36" t="s">
        <v>528</v>
      </c>
      <c r="B242" s="41">
        <v>513.71400000000006</v>
      </c>
      <c r="C242" s="42">
        <v>942.279</v>
      </c>
      <c r="D242" s="42">
        <v>881.11400000000003</v>
      </c>
      <c r="E242" s="42">
        <v>897.42</v>
      </c>
      <c r="F242" s="42">
        <v>14.541</v>
      </c>
      <c r="G242" s="42">
        <v>1088.3340000000001</v>
      </c>
      <c r="H242" s="42">
        <v>1194.1969999999999</v>
      </c>
      <c r="I242" s="42">
        <v>904.29700000000003</v>
      </c>
      <c r="J242" s="42">
        <v>474.24799999999999</v>
      </c>
      <c r="K242" s="42">
        <v>843.22</v>
      </c>
      <c r="L242" s="42">
        <v>864.28399999999999</v>
      </c>
      <c r="M242" s="42">
        <v>941.80600000000004</v>
      </c>
      <c r="N242" s="42">
        <v>651.63699999999994</v>
      </c>
      <c r="O242" s="42">
        <v>432.96600000000001</v>
      </c>
      <c r="P242" s="42">
        <v>411.12</v>
      </c>
      <c r="Q242" s="42">
        <v>461.065</v>
      </c>
      <c r="R242" s="42">
        <v>717.33900000000006</v>
      </c>
      <c r="S242" s="42">
        <v>550.06299999999999</v>
      </c>
      <c r="T242" s="42">
        <v>982.50250000000005</v>
      </c>
      <c r="U242" s="42">
        <v>1012.779</v>
      </c>
      <c r="V242" s="42">
        <v>809.97400000000005</v>
      </c>
      <c r="W242" s="53">
        <v>669.7355</v>
      </c>
    </row>
    <row r="243" spans="1:23" ht="15" customHeight="1" x14ac:dyDescent="0.45">
      <c r="A243" s="36" t="s">
        <v>475</v>
      </c>
      <c r="B243" s="41">
        <v>528.25400000000002</v>
      </c>
      <c r="C243" s="42">
        <v>956.81899999999996</v>
      </c>
      <c r="D243" s="42">
        <v>895.654</v>
      </c>
      <c r="E243" s="42">
        <v>911.96</v>
      </c>
      <c r="F243" s="42">
        <v>9.9999999999989008E-4</v>
      </c>
      <c r="G243" s="42">
        <v>1102.874</v>
      </c>
      <c r="H243" s="42">
        <v>1208.7370000000001</v>
      </c>
      <c r="I243" s="42">
        <v>918.83699999999999</v>
      </c>
      <c r="J243" s="42">
        <v>488.78800000000001</v>
      </c>
      <c r="K243" s="42">
        <v>857.76</v>
      </c>
      <c r="L243" s="42">
        <v>878.82399999999996</v>
      </c>
      <c r="M243" s="42">
        <v>956.346</v>
      </c>
      <c r="N243" s="42">
        <v>666.17700000000002</v>
      </c>
      <c r="O243" s="42">
        <v>447.50599999999997</v>
      </c>
      <c r="P243" s="42">
        <v>425.66</v>
      </c>
      <c r="Q243" s="42">
        <v>475.60500000000002</v>
      </c>
      <c r="R243" s="42">
        <v>731.87900000000002</v>
      </c>
      <c r="S243" s="42">
        <v>564.60299999999995</v>
      </c>
      <c r="T243" s="42">
        <v>997.04250000000002</v>
      </c>
      <c r="U243" s="42">
        <v>1027.319</v>
      </c>
      <c r="V243" s="42">
        <v>824.51400000000001</v>
      </c>
      <c r="W243" s="53">
        <v>684.27549999999997</v>
      </c>
    </row>
    <row r="244" spans="1:23" ht="15" customHeight="1" x14ac:dyDescent="0.45">
      <c r="A244" s="36" t="s">
        <v>476</v>
      </c>
      <c r="B244" s="41">
        <v>1040.5809999999999</v>
      </c>
      <c r="C244" s="42">
        <v>1151.1155000000001</v>
      </c>
      <c r="D244" s="42">
        <v>506.89499999999998</v>
      </c>
      <c r="E244" s="42">
        <v>590.07500000000005</v>
      </c>
      <c r="F244" s="42">
        <v>636.428</v>
      </c>
      <c r="G244" s="42">
        <v>466.447</v>
      </c>
      <c r="H244" s="42">
        <v>901.654</v>
      </c>
      <c r="I244" s="42">
        <v>1113.1334999999999</v>
      </c>
      <c r="J244" s="42">
        <v>1001.115</v>
      </c>
      <c r="K244" s="42">
        <v>300.15199999999999</v>
      </c>
      <c r="L244" s="42">
        <v>933.09500000000003</v>
      </c>
      <c r="M244" s="42">
        <v>319.91899999999998</v>
      </c>
      <c r="N244" s="42">
        <v>29.75</v>
      </c>
      <c r="O244" s="42">
        <v>959.83299999999997</v>
      </c>
      <c r="P244" s="42">
        <v>937.98699999999997</v>
      </c>
      <c r="Q244" s="42">
        <v>987.93200000000002</v>
      </c>
      <c r="R244" s="42">
        <v>409.99400000000003</v>
      </c>
      <c r="S244" s="42">
        <v>559.3895</v>
      </c>
      <c r="T244" s="42">
        <v>798.67650000000003</v>
      </c>
      <c r="U244" s="42">
        <v>705.43399999999997</v>
      </c>
      <c r="V244" s="42">
        <v>397.47399999999999</v>
      </c>
      <c r="W244" s="53">
        <v>613.53300000000002</v>
      </c>
    </row>
    <row r="245" spans="1:23" ht="15" customHeight="1" x14ac:dyDescent="0.45">
      <c r="A245" s="36" t="s">
        <v>477</v>
      </c>
      <c r="B245" s="41">
        <v>1023.056</v>
      </c>
      <c r="C245" s="42">
        <v>1133.5905</v>
      </c>
      <c r="D245" s="42">
        <v>524.41999999999996</v>
      </c>
      <c r="E245" s="42">
        <v>607.6</v>
      </c>
      <c r="F245" s="42">
        <v>618.90300000000002</v>
      </c>
      <c r="G245" s="42">
        <v>483.97199999999998</v>
      </c>
      <c r="H245" s="42">
        <v>919.17899999999997</v>
      </c>
      <c r="I245" s="42">
        <v>1095.6085</v>
      </c>
      <c r="J245" s="42">
        <v>983.59</v>
      </c>
      <c r="K245" s="42">
        <v>317.67700000000002</v>
      </c>
      <c r="L245" s="42">
        <v>950.62</v>
      </c>
      <c r="M245" s="42">
        <v>337.44400000000002</v>
      </c>
      <c r="N245" s="42">
        <v>47.274999999999999</v>
      </c>
      <c r="O245" s="42">
        <v>942.30799999999999</v>
      </c>
      <c r="P245" s="42">
        <v>920.46199999999999</v>
      </c>
      <c r="Q245" s="42">
        <v>970.40700000000004</v>
      </c>
      <c r="R245" s="42">
        <v>427.51900000000001</v>
      </c>
      <c r="S245" s="42">
        <v>541.86450000000002</v>
      </c>
      <c r="T245" s="42">
        <v>816.20150000000001</v>
      </c>
      <c r="U245" s="42">
        <v>722.95899999999995</v>
      </c>
      <c r="V245" s="42">
        <v>414.99900000000002</v>
      </c>
      <c r="W245" s="53">
        <v>596.00800000000004</v>
      </c>
    </row>
    <row r="246" spans="1:23" ht="15" customHeight="1" x14ac:dyDescent="0.45">
      <c r="A246" s="36" t="s">
        <v>478</v>
      </c>
      <c r="B246" s="41">
        <v>1016.259</v>
      </c>
      <c r="C246" s="42">
        <v>1126.7935</v>
      </c>
      <c r="D246" s="42">
        <v>531.21699999999998</v>
      </c>
      <c r="E246" s="42">
        <v>614.39700000000005</v>
      </c>
      <c r="F246" s="42">
        <v>612.10599999999999</v>
      </c>
      <c r="G246" s="42">
        <v>490.76900000000001</v>
      </c>
      <c r="H246" s="42">
        <v>925.976</v>
      </c>
      <c r="I246" s="42">
        <v>1088.8115</v>
      </c>
      <c r="J246" s="42">
        <v>976.79300000000001</v>
      </c>
      <c r="K246" s="42">
        <v>324.47399999999999</v>
      </c>
      <c r="L246" s="42">
        <v>957.41700000000003</v>
      </c>
      <c r="M246" s="42">
        <v>344.24099999999999</v>
      </c>
      <c r="N246" s="42">
        <v>54.072000000000003</v>
      </c>
      <c r="O246" s="42">
        <v>935.51099999999997</v>
      </c>
      <c r="P246" s="42">
        <v>913.66499999999996</v>
      </c>
      <c r="Q246" s="42">
        <v>963.61</v>
      </c>
      <c r="R246" s="42">
        <v>434.31599999999997</v>
      </c>
      <c r="S246" s="42">
        <v>535.0675</v>
      </c>
      <c r="T246" s="42">
        <v>822.99850000000004</v>
      </c>
      <c r="U246" s="42">
        <v>729.75599999999997</v>
      </c>
      <c r="V246" s="42">
        <v>421.79599999999999</v>
      </c>
      <c r="W246" s="53">
        <v>589.21100000000001</v>
      </c>
    </row>
    <row r="247" spans="1:23" ht="15" customHeight="1" x14ac:dyDescent="0.45">
      <c r="A247" s="36" t="s">
        <v>479</v>
      </c>
      <c r="B247" s="41">
        <v>1005.597</v>
      </c>
      <c r="C247" s="42">
        <v>1116.1315</v>
      </c>
      <c r="D247" s="42">
        <v>541.87900000000002</v>
      </c>
      <c r="E247" s="42">
        <v>625.05899999999997</v>
      </c>
      <c r="F247" s="42">
        <v>601.44399999999996</v>
      </c>
      <c r="G247" s="42">
        <v>501.43099999999998</v>
      </c>
      <c r="H247" s="42">
        <v>936.63800000000003</v>
      </c>
      <c r="I247" s="42">
        <v>1078.1495</v>
      </c>
      <c r="J247" s="42">
        <v>966.13099999999997</v>
      </c>
      <c r="K247" s="42">
        <v>335.13600000000002</v>
      </c>
      <c r="L247" s="42">
        <v>968.07899999999995</v>
      </c>
      <c r="M247" s="42">
        <v>354.90300000000002</v>
      </c>
      <c r="N247" s="42">
        <v>64.733999999999995</v>
      </c>
      <c r="O247" s="42">
        <v>924.84900000000005</v>
      </c>
      <c r="P247" s="42">
        <v>903.00300000000004</v>
      </c>
      <c r="Q247" s="42">
        <v>952.94799999999998</v>
      </c>
      <c r="R247" s="42">
        <v>444.97800000000001</v>
      </c>
      <c r="S247" s="42">
        <v>524.40549999999996</v>
      </c>
      <c r="T247" s="42">
        <v>833.66049999999996</v>
      </c>
      <c r="U247" s="42">
        <v>740.41800000000001</v>
      </c>
      <c r="V247" s="42">
        <v>432.45800000000003</v>
      </c>
      <c r="W247" s="53">
        <v>578.54899999999998</v>
      </c>
    </row>
    <row r="248" spans="1:23" ht="15" customHeight="1" x14ac:dyDescent="0.45">
      <c r="A248" s="36" t="s">
        <v>480</v>
      </c>
      <c r="B248" s="41">
        <v>969.63199999999995</v>
      </c>
      <c r="C248" s="42">
        <v>1080.1665</v>
      </c>
      <c r="D248" s="42">
        <v>577.84400000000005</v>
      </c>
      <c r="E248" s="42">
        <v>661.024</v>
      </c>
      <c r="F248" s="42">
        <v>565.47900000000004</v>
      </c>
      <c r="G248" s="42">
        <v>537.39599999999996</v>
      </c>
      <c r="H248" s="42">
        <v>972.60299999999995</v>
      </c>
      <c r="I248" s="42">
        <v>1042.1845000000001</v>
      </c>
      <c r="J248" s="42">
        <v>930.16600000000005</v>
      </c>
      <c r="K248" s="42">
        <v>371.101</v>
      </c>
      <c r="L248" s="42">
        <v>1002.1715</v>
      </c>
      <c r="M248" s="42">
        <v>390.86799999999999</v>
      </c>
      <c r="N248" s="42">
        <v>100.699</v>
      </c>
      <c r="O248" s="42">
        <v>888.88400000000001</v>
      </c>
      <c r="P248" s="42">
        <v>867.03800000000001</v>
      </c>
      <c r="Q248" s="42">
        <v>916.98299999999995</v>
      </c>
      <c r="R248" s="42">
        <v>480.94299999999998</v>
      </c>
      <c r="S248" s="42">
        <v>488.44049999999999</v>
      </c>
      <c r="T248" s="42">
        <v>869.62549999999999</v>
      </c>
      <c r="U248" s="42">
        <v>776.38300000000004</v>
      </c>
      <c r="V248" s="42">
        <v>468.423</v>
      </c>
      <c r="W248" s="53">
        <v>542.58399999999995</v>
      </c>
    </row>
    <row r="249" spans="1:23" ht="15" customHeight="1" x14ac:dyDescent="0.45">
      <c r="A249" s="36" t="s">
        <v>481</v>
      </c>
      <c r="B249" s="41">
        <v>960.66200000000003</v>
      </c>
      <c r="C249" s="42">
        <v>1071.1965</v>
      </c>
      <c r="D249" s="42">
        <v>586.81399999999996</v>
      </c>
      <c r="E249" s="42">
        <v>660.46400000000006</v>
      </c>
      <c r="F249" s="42">
        <v>556.50900000000001</v>
      </c>
      <c r="G249" s="42">
        <v>546.36599999999999</v>
      </c>
      <c r="H249" s="42">
        <v>972.04300000000001</v>
      </c>
      <c r="I249" s="42">
        <v>1033.2145</v>
      </c>
      <c r="J249" s="42">
        <v>921.19600000000003</v>
      </c>
      <c r="K249" s="42">
        <v>380.07100000000003</v>
      </c>
      <c r="L249" s="42">
        <v>993.20150000000001</v>
      </c>
      <c r="M249" s="42">
        <v>399.83800000000002</v>
      </c>
      <c r="N249" s="42">
        <v>109.669</v>
      </c>
      <c r="O249" s="42">
        <v>879.91399999999999</v>
      </c>
      <c r="P249" s="42">
        <v>858.06799999999998</v>
      </c>
      <c r="Q249" s="42">
        <v>908.01300000000003</v>
      </c>
      <c r="R249" s="42">
        <v>480.38299999999998</v>
      </c>
      <c r="S249" s="42">
        <v>479.47050000000002</v>
      </c>
      <c r="T249" s="42">
        <v>869.06550000000004</v>
      </c>
      <c r="U249" s="42">
        <v>775.82299999999998</v>
      </c>
      <c r="V249" s="42">
        <v>477.39299999999997</v>
      </c>
      <c r="W249" s="53">
        <v>533.61400000000003</v>
      </c>
    </row>
    <row r="250" spans="1:23" ht="15" customHeight="1" x14ac:dyDescent="0.45">
      <c r="A250" s="36" t="s">
        <v>482</v>
      </c>
      <c r="B250" s="41">
        <v>931.15700000000004</v>
      </c>
      <c r="C250" s="42">
        <v>1041.6914999999999</v>
      </c>
      <c r="D250" s="42">
        <v>614.65300000000002</v>
      </c>
      <c r="E250" s="42">
        <v>630.95899999999995</v>
      </c>
      <c r="F250" s="42">
        <v>527.00400000000002</v>
      </c>
      <c r="G250" s="42">
        <v>575.87099999999998</v>
      </c>
      <c r="H250" s="42">
        <v>942.53800000000001</v>
      </c>
      <c r="I250" s="42">
        <v>1003.7095</v>
      </c>
      <c r="J250" s="42">
        <v>891.69100000000003</v>
      </c>
      <c r="K250" s="42">
        <v>409.57600000000002</v>
      </c>
      <c r="L250" s="42">
        <v>963.69650000000001</v>
      </c>
      <c r="M250" s="42">
        <v>429.34300000000002</v>
      </c>
      <c r="N250" s="42">
        <v>139.17400000000001</v>
      </c>
      <c r="O250" s="42">
        <v>850.40899999999999</v>
      </c>
      <c r="P250" s="42">
        <v>828.56299999999999</v>
      </c>
      <c r="Q250" s="42">
        <v>878.50800000000004</v>
      </c>
      <c r="R250" s="42">
        <v>450.87799999999999</v>
      </c>
      <c r="S250" s="42">
        <v>449.96550000000002</v>
      </c>
      <c r="T250" s="42">
        <v>839.56050000000005</v>
      </c>
      <c r="U250" s="42">
        <v>746.31799999999998</v>
      </c>
      <c r="V250" s="42">
        <v>506.89800000000002</v>
      </c>
      <c r="W250" s="53">
        <v>504.10899999999998</v>
      </c>
    </row>
    <row r="251" spans="1:23" ht="15" customHeight="1" x14ac:dyDescent="0.45">
      <c r="A251" s="36" t="s">
        <v>483</v>
      </c>
      <c r="B251" s="41">
        <v>901.26300000000003</v>
      </c>
      <c r="C251" s="42">
        <v>1011.7975</v>
      </c>
      <c r="D251" s="42">
        <v>584.75900000000001</v>
      </c>
      <c r="E251" s="42">
        <v>601.06500000000005</v>
      </c>
      <c r="F251" s="42">
        <v>497.11</v>
      </c>
      <c r="G251" s="42">
        <v>605.76499999999999</v>
      </c>
      <c r="H251" s="42">
        <v>912.64400000000001</v>
      </c>
      <c r="I251" s="42">
        <v>973.81550000000004</v>
      </c>
      <c r="J251" s="42">
        <v>861.79700000000003</v>
      </c>
      <c r="K251" s="42">
        <v>439.47</v>
      </c>
      <c r="L251" s="42">
        <v>933.80250000000001</v>
      </c>
      <c r="M251" s="42">
        <v>459.23700000000002</v>
      </c>
      <c r="N251" s="42">
        <v>169.06800000000001</v>
      </c>
      <c r="O251" s="42">
        <v>820.51499999999999</v>
      </c>
      <c r="P251" s="42">
        <v>798.66899999999998</v>
      </c>
      <c r="Q251" s="42">
        <v>848.61400000000003</v>
      </c>
      <c r="R251" s="42">
        <v>420.98399999999998</v>
      </c>
      <c r="S251" s="42">
        <v>420.07150000000001</v>
      </c>
      <c r="T251" s="42">
        <v>809.66650000000004</v>
      </c>
      <c r="U251" s="42">
        <v>716.42399999999998</v>
      </c>
      <c r="V251" s="42">
        <v>513.61900000000003</v>
      </c>
      <c r="W251" s="53">
        <v>474.21499999999997</v>
      </c>
    </row>
    <row r="252" spans="1:23" ht="15" customHeight="1" x14ac:dyDescent="0.45">
      <c r="A252" s="36" t="s">
        <v>529</v>
      </c>
      <c r="B252" s="41">
        <v>861.75699999999995</v>
      </c>
      <c r="C252" s="42">
        <v>972.29150000000004</v>
      </c>
      <c r="D252" s="42">
        <v>545.25300000000004</v>
      </c>
      <c r="E252" s="42">
        <v>561.55899999999997</v>
      </c>
      <c r="F252" s="42">
        <v>457.60399999999998</v>
      </c>
      <c r="G252" s="42">
        <v>645.27099999999996</v>
      </c>
      <c r="H252" s="42">
        <v>873.13800000000003</v>
      </c>
      <c r="I252" s="42">
        <v>934.30949999999996</v>
      </c>
      <c r="J252" s="42">
        <v>822.29100000000005</v>
      </c>
      <c r="K252" s="42">
        <v>478.976</v>
      </c>
      <c r="L252" s="42">
        <v>894.29650000000004</v>
      </c>
      <c r="M252" s="42">
        <v>498.74299999999999</v>
      </c>
      <c r="N252" s="42">
        <v>208.57400000000001</v>
      </c>
      <c r="O252" s="42">
        <v>781.00900000000001</v>
      </c>
      <c r="P252" s="42">
        <v>759.16300000000001</v>
      </c>
      <c r="Q252" s="42">
        <v>809.10799999999995</v>
      </c>
      <c r="R252" s="42">
        <v>381.47800000000001</v>
      </c>
      <c r="S252" s="42">
        <v>380.56549999999999</v>
      </c>
      <c r="T252" s="42">
        <v>770.16049999999996</v>
      </c>
      <c r="U252" s="42">
        <v>676.91800000000001</v>
      </c>
      <c r="V252" s="42">
        <v>474.113</v>
      </c>
      <c r="W252" s="53">
        <v>434.709</v>
      </c>
    </row>
    <row r="253" spans="1:23" ht="15" customHeight="1" x14ac:dyDescent="0.45">
      <c r="A253" s="36" t="s">
        <v>484</v>
      </c>
      <c r="B253" s="41">
        <v>808.15599999999995</v>
      </c>
      <c r="C253" s="42">
        <v>918.69050000000004</v>
      </c>
      <c r="D253" s="42">
        <v>491.65199999999999</v>
      </c>
      <c r="E253" s="42">
        <v>507.95800000000003</v>
      </c>
      <c r="F253" s="42">
        <v>404.00299999999999</v>
      </c>
      <c r="G253" s="42">
        <v>698.87199999999996</v>
      </c>
      <c r="H253" s="42">
        <v>819.53700000000003</v>
      </c>
      <c r="I253" s="42">
        <v>880.70849999999996</v>
      </c>
      <c r="J253" s="42">
        <v>768.69</v>
      </c>
      <c r="K253" s="42">
        <v>453.75799999999998</v>
      </c>
      <c r="L253" s="42">
        <v>840.69550000000004</v>
      </c>
      <c r="M253" s="42">
        <v>552.34400000000005</v>
      </c>
      <c r="N253" s="42">
        <v>262.17500000000001</v>
      </c>
      <c r="O253" s="42">
        <v>727.40800000000002</v>
      </c>
      <c r="P253" s="42">
        <v>705.56200000000001</v>
      </c>
      <c r="Q253" s="42">
        <v>755.50699999999995</v>
      </c>
      <c r="R253" s="42">
        <v>327.87700000000001</v>
      </c>
      <c r="S253" s="42">
        <v>326.96449999999999</v>
      </c>
      <c r="T253" s="42">
        <v>716.55949999999996</v>
      </c>
      <c r="U253" s="42">
        <v>623.31700000000001</v>
      </c>
      <c r="V253" s="42">
        <v>420.512</v>
      </c>
      <c r="W253" s="53">
        <v>381.108</v>
      </c>
    </row>
    <row r="254" spans="1:23" ht="15" customHeight="1" x14ac:dyDescent="0.45">
      <c r="A254" s="36" t="s">
        <v>485</v>
      </c>
      <c r="B254" s="41">
        <v>783.02700000000004</v>
      </c>
      <c r="C254" s="42">
        <v>943.81949999999995</v>
      </c>
      <c r="D254" s="42">
        <v>516.78099999999995</v>
      </c>
      <c r="E254" s="42">
        <v>533.08699999999999</v>
      </c>
      <c r="F254" s="42">
        <v>378.87400000000002</v>
      </c>
      <c r="G254" s="42">
        <v>724.00099999999998</v>
      </c>
      <c r="H254" s="42">
        <v>844.66600000000005</v>
      </c>
      <c r="I254" s="42">
        <v>905.83749999999998</v>
      </c>
      <c r="J254" s="42">
        <v>743.56100000000004</v>
      </c>
      <c r="K254" s="42">
        <v>478.887</v>
      </c>
      <c r="L254" s="42">
        <v>865.82449999999994</v>
      </c>
      <c r="M254" s="42">
        <v>577.47299999999996</v>
      </c>
      <c r="N254" s="42">
        <v>287.30399999999997</v>
      </c>
      <c r="O254" s="42">
        <v>702.279</v>
      </c>
      <c r="P254" s="42">
        <v>680.43299999999999</v>
      </c>
      <c r="Q254" s="42">
        <v>730.37800000000004</v>
      </c>
      <c r="R254" s="42">
        <v>353.00599999999997</v>
      </c>
      <c r="S254" s="42">
        <v>352.09350000000001</v>
      </c>
      <c r="T254" s="42">
        <v>741.68849999999998</v>
      </c>
      <c r="U254" s="42">
        <v>648.44600000000003</v>
      </c>
      <c r="V254" s="42">
        <v>445.64100000000002</v>
      </c>
      <c r="W254" s="53">
        <v>406.23700000000002</v>
      </c>
    </row>
    <row r="255" spans="1:23" ht="15" customHeight="1" x14ac:dyDescent="0.45">
      <c r="A255" s="36" t="s">
        <v>486</v>
      </c>
      <c r="B255" s="41">
        <v>741.28200000000004</v>
      </c>
      <c r="C255" s="42">
        <v>985.56449999999995</v>
      </c>
      <c r="D255" s="42">
        <v>558.52599999999995</v>
      </c>
      <c r="E255" s="42">
        <v>574.83199999999999</v>
      </c>
      <c r="F255" s="42">
        <v>337.12900000000002</v>
      </c>
      <c r="G255" s="42">
        <v>765.74599999999998</v>
      </c>
      <c r="H255" s="42">
        <v>886.41099999999994</v>
      </c>
      <c r="I255" s="42">
        <v>947.58249999999998</v>
      </c>
      <c r="J255" s="42">
        <v>701.81600000000003</v>
      </c>
      <c r="K255" s="42">
        <v>520.63199999999995</v>
      </c>
      <c r="L255" s="42">
        <v>907.56949999999995</v>
      </c>
      <c r="M255" s="42">
        <v>619.21799999999996</v>
      </c>
      <c r="N255" s="42">
        <v>329.04899999999998</v>
      </c>
      <c r="O255" s="42">
        <v>660.53399999999999</v>
      </c>
      <c r="P255" s="42">
        <v>638.68799999999999</v>
      </c>
      <c r="Q255" s="42">
        <v>688.63300000000004</v>
      </c>
      <c r="R255" s="42">
        <v>394.75099999999998</v>
      </c>
      <c r="S255" s="42">
        <v>393.83850000000001</v>
      </c>
      <c r="T255" s="42">
        <v>783.43349999999998</v>
      </c>
      <c r="U255" s="42">
        <v>690.19100000000003</v>
      </c>
      <c r="V255" s="42">
        <v>487.38600000000002</v>
      </c>
      <c r="W255" s="53">
        <v>447.98200000000003</v>
      </c>
    </row>
    <row r="256" spans="1:23" ht="15" customHeight="1" x14ac:dyDescent="0.45">
      <c r="A256" s="36" t="s">
        <v>487</v>
      </c>
      <c r="B256" s="41">
        <v>728.40700000000004</v>
      </c>
      <c r="C256" s="42">
        <v>998.43949999999995</v>
      </c>
      <c r="D256" s="42">
        <v>571.40099999999995</v>
      </c>
      <c r="E256" s="42">
        <v>587.70699999999999</v>
      </c>
      <c r="F256" s="42">
        <v>324.25400000000002</v>
      </c>
      <c r="G256" s="42">
        <v>778.62099999999998</v>
      </c>
      <c r="H256" s="42">
        <v>899.28599999999994</v>
      </c>
      <c r="I256" s="42">
        <v>960.45749999999998</v>
      </c>
      <c r="J256" s="42">
        <v>688.94100000000003</v>
      </c>
      <c r="K256" s="42">
        <v>533.50699999999995</v>
      </c>
      <c r="L256" s="42">
        <v>920.44449999999995</v>
      </c>
      <c r="M256" s="42">
        <v>632.09299999999996</v>
      </c>
      <c r="N256" s="42">
        <v>341.92399999999998</v>
      </c>
      <c r="O256" s="42">
        <v>647.65899999999999</v>
      </c>
      <c r="P256" s="42">
        <v>625.81299999999999</v>
      </c>
      <c r="Q256" s="42">
        <v>675.75800000000004</v>
      </c>
      <c r="R256" s="42">
        <v>407.62599999999998</v>
      </c>
      <c r="S256" s="42">
        <v>406.71350000000001</v>
      </c>
      <c r="T256" s="42">
        <v>796.30849999999998</v>
      </c>
      <c r="U256" s="42">
        <v>703.06600000000003</v>
      </c>
      <c r="V256" s="42">
        <v>500.26100000000002</v>
      </c>
      <c r="W256" s="53">
        <v>460.85700000000003</v>
      </c>
    </row>
    <row r="257" spans="1:23" ht="15" customHeight="1" x14ac:dyDescent="0.45">
      <c r="A257" s="36" t="s">
        <v>488</v>
      </c>
      <c r="B257" s="41">
        <v>694.97400000000005</v>
      </c>
      <c r="C257" s="42">
        <v>1031.8724999999999</v>
      </c>
      <c r="D257" s="42">
        <v>604.83399999999995</v>
      </c>
      <c r="E257" s="42">
        <v>621.14</v>
      </c>
      <c r="F257" s="42">
        <v>290.82100000000003</v>
      </c>
      <c r="G257" s="42">
        <v>812.05399999999997</v>
      </c>
      <c r="H257" s="42">
        <v>932.71900000000005</v>
      </c>
      <c r="I257" s="42">
        <v>993.89049999999997</v>
      </c>
      <c r="J257" s="42">
        <v>655.50800000000004</v>
      </c>
      <c r="K257" s="42">
        <v>566.94000000000005</v>
      </c>
      <c r="L257" s="42">
        <v>953.87750000000005</v>
      </c>
      <c r="M257" s="42">
        <v>665.52599999999995</v>
      </c>
      <c r="N257" s="42">
        <v>375.35700000000003</v>
      </c>
      <c r="O257" s="42">
        <v>614.226</v>
      </c>
      <c r="P257" s="42">
        <v>592.38</v>
      </c>
      <c r="Q257" s="42">
        <v>642.32500000000005</v>
      </c>
      <c r="R257" s="42">
        <v>441.05900000000003</v>
      </c>
      <c r="S257" s="42">
        <v>440.1465</v>
      </c>
      <c r="T257" s="42">
        <v>829.74149999999997</v>
      </c>
      <c r="U257" s="42">
        <v>736.49900000000002</v>
      </c>
      <c r="V257" s="42">
        <v>533.69399999999996</v>
      </c>
      <c r="W257" s="53">
        <v>494.29</v>
      </c>
    </row>
    <row r="258" spans="1:23" ht="15" customHeight="1" x14ac:dyDescent="0.45">
      <c r="A258" s="36" t="s">
        <v>489</v>
      </c>
      <c r="B258" s="41">
        <v>675.01099999999997</v>
      </c>
      <c r="C258" s="42">
        <v>1051.8354999999999</v>
      </c>
      <c r="D258" s="42">
        <v>624.79700000000003</v>
      </c>
      <c r="E258" s="42">
        <v>641.10299999999995</v>
      </c>
      <c r="F258" s="42">
        <v>270.858</v>
      </c>
      <c r="G258" s="42">
        <v>832.01700000000005</v>
      </c>
      <c r="H258" s="42">
        <v>952.68200000000002</v>
      </c>
      <c r="I258" s="42">
        <v>1013.8535000000001</v>
      </c>
      <c r="J258" s="42">
        <v>635.54499999999996</v>
      </c>
      <c r="K258" s="42">
        <v>586.90300000000002</v>
      </c>
      <c r="L258" s="42">
        <v>973.84050000000002</v>
      </c>
      <c r="M258" s="42">
        <v>685.48900000000003</v>
      </c>
      <c r="N258" s="42">
        <v>395.32</v>
      </c>
      <c r="O258" s="42">
        <v>594.26300000000003</v>
      </c>
      <c r="P258" s="42">
        <v>572.41700000000003</v>
      </c>
      <c r="Q258" s="42">
        <v>622.36199999999997</v>
      </c>
      <c r="R258" s="42">
        <v>461.02199999999999</v>
      </c>
      <c r="S258" s="42">
        <v>460.10950000000003</v>
      </c>
      <c r="T258" s="42">
        <v>849.70450000000005</v>
      </c>
      <c r="U258" s="42">
        <v>756.46199999999999</v>
      </c>
      <c r="V258" s="42">
        <v>553.65700000000004</v>
      </c>
      <c r="W258" s="53">
        <v>514.25300000000004</v>
      </c>
    </row>
    <row r="259" spans="1:23" ht="15" customHeight="1" x14ac:dyDescent="0.45">
      <c r="A259" s="36" t="s">
        <v>490</v>
      </c>
      <c r="B259" s="41">
        <v>622.73500000000001</v>
      </c>
      <c r="C259" s="42">
        <v>1051.3</v>
      </c>
      <c r="D259" s="42">
        <v>677.07299999999998</v>
      </c>
      <c r="E259" s="42">
        <v>693.37900000000002</v>
      </c>
      <c r="F259" s="42">
        <v>218.58199999999999</v>
      </c>
      <c r="G259" s="42">
        <v>884.29300000000001</v>
      </c>
      <c r="H259" s="42">
        <v>1004.958</v>
      </c>
      <c r="I259" s="42">
        <v>1013.318</v>
      </c>
      <c r="J259" s="42">
        <v>583.26900000000001</v>
      </c>
      <c r="K259" s="42">
        <v>639.17899999999997</v>
      </c>
      <c r="L259" s="42">
        <v>973.30499999999995</v>
      </c>
      <c r="M259" s="42">
        <v>737.76499999999999</v>
      </c>
      <c r="N259" s="42">
        <v>447.596</v>
      </c>
      <c r="O259" s="42">
        <v>541.98699999999997</v>
      </c>
      <c r="P259" s="42">
        <v>520.14099999999996</v>
      </c>
      <c r="Q259" s="42">
        <v>570.08600000000001</v>
      </c>
      <c r="R259" s="42">
        <v>513.298</v>
      </c>
      <c r="S259" s="42">
        <v>512.38549999999998</v>
      </c>
      <c r="T259" s="42">
        <v>901.98050000000001</v>
      </c>
      <c r="U259" s="42">
        <v>808.73800000000006</v>
      </c>
      <c r="V259" s="42">
        <v>605.93299999999999</v>
      </c>
      <c r="W259" s="53">
        <v>566.529</v>
      </c>
    </row>
    <row r="260" spans="1:23" ht="15" customHeight="1" x14ac:dyDescent="0.45">
      <c r="A260" s="36" t="s">
        <v>491</v>
      </c>
      <c r="B260" s="41">
        <v>550.56799999999998</v>
      </c>
      <c r="C260" s="42">
        <v>979.13300000000004</v>
      </c>
      <c r="D260" s="42">
        <v>749.24</v>
      </c>
      <c r="E260" s="42">
        <v>765.54600000000005</v>
      </c>
      <c r="F260" s="42">
        <v>146.41499999999999</v>
      </c>
      <c r="G260" s="42">
        <v>956.46</v>
      </c>
      <c r="H260" s="42">
        <v>1077.125</v>
      </c>
      <c r="I260" s="42">
        <v>941.15099999999995</v>
      </c>
      <c r="J260" s="42">
        <v>511.10199999999998</v>
      </c>
      <c r="K260" s="42">
        <v>711.346</v>
      </c>
      <c r="L260" s="42">
        <v>901.13800000000003</v>
      </c>
      <c r="M260" s="42">
        <v>809.93200000000002</v>
      </c>
      <c r="N260" s="42">
        <v>519.76300000000003</v>
      </c>
      <c r="O260" s="42">
        <v>469.82</v>
      </c>
      <c r="P260" s="42">
        <v>447.97399999999999</v>
      </c>
      <c r="Q260" s="42">
        <v>497.91899999999998</v>
      </c>
      <c r="R260" s="42">
        <v>585.46500000000003</v>
      </c>
      <c r="S260" s="42">
        <v>584.55250000000001</v>
      </c>
      <c r="T260" s="42">
        <v>974.14750000000004</v>
      </c>
      <c r="U260" s="42">
        <v>880.90499999999997</v>
      </c>
      <c r="V260" s="42">
        <v>678.1</v>
      </c>
      <c r="W260" s="53">
        <v>638.69600000000003</v>
      </c>
    </row>
    <row r="261" spans="1:23" ht="15" customHeight="1" x14ac:dyDescent="0.45">
      <c r="A261" s="36" t="s">
        <v>492</v>
      </c>
      <c r="B261" s="41">
        <v>491.774</v>
      </c>
      <c r="C261" s="42">
        <v>920.33900000000006</v>
      </c>
      <c r="D261" s="42">
        <v>808.03399999999999</v>
      </c>
      <c r="E261" s="42">
        <v>824.34</v>
      </c>
      <c r="F261" s="42">
        <v>87.620999999999995</v>
      </c>
      <c r="G261" s="42">
        <v>1015.254</v>
      </c>
      <c r="H261" s="42">
        <v>1135.9190000000001</v>
      </c>
      <c r="I261" s="42">
        <v>882.35699999999997</v>
      </c>
      <c r="J261" s="42">
        <v>452.30799999999999</v>
      </c>
      <c r="K261" s="42">
        <v>770.14</v>
      </c>
      <c r="L261" s="42">
        <v>842.34400000000005</v>
      </c>
      <c r="M261" s="42">
        <v>868.726</v>
      </c>
      <c r="N261" s="42">
        <v>578.55700000000002</v>
      </c>
      <c r="O261" s="42">
        <v>411.02600000000001</v>
      </c>
      <c r="P261" s="42">
        <v>389.18</v>
      </c>
      <c r="Q261" s="42">
        <v>439.125</v>
      </c>
      <c r="R261" s="42">
        <v>644.25900000000001</v>
      </c>
      <c r="S261" s="42">
        <v>528.12300000000005</v>
      </c>
      <c r="T261" s="42">
        <v>960.5625</v>
      </c>
      <c r="U261" s="42">
        <v>939.69899999999996</v>
      </c>
      <c r="V261" s="42">
        <v>736.89400000000001</v>
      </c>
      <c r="W261" s="53">
        <v>647.79549999999995</v>
      </c>
    </row>
    <row r="262" spans="1:23" ht="15" customHeight="1" x14ac:dyDescent="0.45">
      <c r="A262" s="36" t="s">
        <v>530</v>
      </c>
      <c r="B262" s="41">
        <v>830.75599999999997</v>
      </c>
      <c r="C262" s="42">
        <v>896.09050000000002</v>
      </c>
      <c r="D262" s="42">
        <v>469.05200000000002</v>
      </c>
      <c r="E262" s="42">
        <v>485.358</v>
      </c>
      <c r="F262" s="42">
        <v>426.60300000000001</v>
      </c>
      <c r="G262" s="42">
        <v>721.47199999999998</v>
      </c>
      <c r="H262" s="42">
        <v>796.93700000000001</v>
      </c>
      <c r="I262" s="42">
        <v>858.10850000000005</v>
      </c>
      <c r="J262" s="42">
        <v>791.29</v>
      </c>
      <c r="K262" s="42">
        <v>431.15800000000002</v>
      </c>
      <c r="L262" s="42">
        <v>818.09550000000002</v>
      </c>
      <c r="M262" s="42">
        <v>574.94399999999996</v>
      </c>
      <c r="N262" s="42">
        <v>284.77499999999998</v>
      </c>
      <c r="O262" s="42">
        <v>750.00800000000004</v>
      </c>
      <c r="P262" s="42">
        <v>728.16200000000003</v>
      </c>
      <c r="Q262" s="42">
        <v>778.10699999999997</v>
      </c>
      <c r="R262" s="42">
        <v>305.27699999999999</v>
      </c>
      <c r="S262" s="42">
        <v>304.36450000000002</v>
      </c>
      <c r="T262" s="42">
        <v>693.95950000000005</v>
      </c>
      <c r="U262" s="42">
        <v>600.71699999999998</v>
      </c>
      <c r="V262" s="42">
        <v>397.91199999999998</v>
      </c>
      <c r="W262" s="53">
        <v>358.50799999999998</v>
      </c>
    </row>
    <row r="263" spans="1:23" ht="15" customHeight="1" x14ac:dyDescent="0.45">
      <c r="A263" s="36" t="s">
        <v>493</v>
      </c>
      <c r="B263" s="41">
        <v>856.10749999999996</v>
      </c>
      <c r="C263" s="42">
        <v>856.1585</v>
      </c>
      <c r="D263" s="42">
        <v>429.12</v>
      </c>
      <c r="E263" s="42">
        <v>445.42599999999999</v>
      </c>
      <c r="F263" s="42">
        <v>466.53500000000003</v>
      </c>
      <c r="G263" s="42">
        <v>761.404</v>
      </c>
      <c r="H263" s="42">
        <v>757.005</v>
      </c>
      <c r="I263" s="42">
        <v>818.17650000000003</v>
      </c>
      <c r="J263" s="42">
        <v>816.64149999999995</v>
      </c>
      <c r="K263" s="42">
        <v>391.226</v>
      </c>
      <c r="L263" s="42">
        <v>778.1635</v>
      </c>
      <c r="M263" s="42">
        <v>614.87599999999998</v>
      </c>
      <c r="N263" s="42">
        <v>324.70699999999999</v>
      </c>
      <c r="O263" s="42">
        <v>775.35950000000003</v>
      </c>
      <c r="P263" s="42">
        <v>753.51350000000002</v>
      </c>
      <c r="Q263" s="42">
        <v>803.45849999999996</v>
      </c>
      <c r="R263" s="42">
        <v>265.34500000000003</v>
      </c>
      <c r="S263" s="42">
        <v>264.4325</v>
      </c>
      <c r="T263" s="42">
        <v>654.02750000000003</v>
      </c>
      <c r="U263" s="42">
        <v>560.78499999999997</v>
      </c>
      <c r="V263" s="42">
        <v>357.98</v>
      </c>
      <c r="W263" s="53">
        <v>318.57600000000002</v>
      </c>
    </row>
    <row r="264" spans="1:23" ht="15" customHeight="1" x14ac:dyDescent="0.45">
      <c r="A264" s="36" t="s">
        <v>494</v>
      </c>
      <c r="B264" s="41">
        <v>839.80650000000003</v>
      </c>
      <c r="C264" s="42">
        <v>839.85749999999996</v>
      </c>
      <c r="D264" s="42">
        <v>443.13400000000001</v>
      </c>
      <c r="E264" s="42">
        <v>459.44</v>
      </c>
      <c r="F264" s="42">
        <v>482.83600000000001</v>
      </c>
      <c r="G264" s="42">
        <v>777.70500000000004</v>
      </c>
      <c r="H264" s="42">
        <v>771.01900000000001</v>
      </c>
      <c r="I264" s="42">
        <v>801.87549999999999</v>
      </c>
      <c r="J264" s="42">
        <v>800.34050000000002</v>
      </c>
      <c r="K264" s="42">
        <v>405.24</v>
      </c>
      <c r="L264" s="42">
        <v>761.86249999999995</v>
      </c>
      <c r="M264" s="42">
        <v>631.17700000000002</v>
      </c>
      <c r="N264" s="42">
        <v>341.00799999999998</v>
      </c>
      <c r="O264" s="42">
        <v>759.05849999999998</v>
      </c>
      <c r="P264" s="42">
        <v>737.21249999999998</v>
      </c>
      <c r="Q264" s="42">
        <v>787.15750000000003</v>
      </c>
      <c r="R264" s="42">
        <v>279.35899999999998</v>
      </c>
      <c r="S264" s="42">
        <v>248.13149999999999</v>
      </c>
      <c r="T264" s="42">
        <v>668.04150000000004</v>
      </c>
      <c r="U264" s="42">
        <v>574.79899999999998</v>
      </c>
      <c r="V264" s="42">
        <v>371.99400000000003</v>
      </c>
      <c r="W264" s="53">
        <v>302.27499999999998</v>
      </c>
    </row>
    <row r="265" spans="1:23" ht="15" customHeight="1" x14ac:dyDescent="0.45">
      <c r="A265" s="36" t="s">
        <v>495</v>
      </c>
      <c r="B265" s="41">
        <v>824.78949999999998</v>
      </c>
      <c r="C265" s="42">
        <v>824.84050000000002</v>
      </c>
      <c r="D265" s="42">
        <v>428.11700000000002</v>
      </c>
      <c r="E265" s="42">
        <v>444.423</v>
      </c>
      <c r="F265" s="42">
        <v>497.85300000000001</v>
      </c>
      <c r="G265" s="42">
        <v>792.72199999999998</v>
      </c>
      <c r="H265" s="42">
        <v>756.00199999999995</v>
      </c>
      <c r="I265" s="42">
        <v>786.85850000000005</v>
      </c>
      <c r="J265" s="42">
        <v>785.32349999999997</v>
      </c>
      <c r="K265" s="42">
        <v>390.22300000000001</v>
      </c>
      <c r="L265" s="42">
        <v>746.84550000000002</v>
      </c>
      <c r="M265" s="42">
        <v>646.19399999999996</v>
      </c>
      <c r="N265" s="42">
        <v>356.02499999999998</v>
      </c>
      <c r="O265" s="42">
        <v>744.04150000000004</v>
      </c>
      <c r="P265" s="42">
        <v>722.19550000000004</v>
      </c>
      <c r="Q265" s="42">
        <v>772.14049999999997</v>
      </c>
      <c r="R265" s="42">
        <v>264.34199999999998</v>
      </c>
      <c r="S265" s="42">
        <v>233.11449999999999</v>
      </c>
      <c r="T265" s="42">
        <v>653.02449999999999</v>
      </c>
      <c r="U265" s="42">
        <v>559.78200000000004</v>
      </c>
      <c r="V265" s="42">
        <v>356.97699999999998</v>
      </c>
      <c r="W265" s="53">
        <v>287.25799999999998</v>
      </c>
    </row>
    <row r="266" spans="1:23" ht="15" customHeight="1" x14ac:dyDescent="0.45">
      <c r="A266" s="36" t="s">
        <v>496</v>
      </c>
      <c r="B266" s="41">
        <v>789.42949999999996</v>
      </c>
      <c r="C266" s="42">
        <v>789.48050000000001</v>
      </c>
      <c r="D266" s="42">
        <v>392.75700000000001</v>
      </c>
      <c r="E266" s="42">
        <v>409.06299999999999</v>
      </c>
      <c r="F266" s="42">
        <v>533.21299999999997</v>
      </c>
      <c r="G266" s="42">
        <v>828.08199999999999</v>
      </c>
      <c r="H266" s="42">
        <v>720.64200000000005</v>
      </c>
      <c r="I266" s="42">
        <v>751.49850000000004</v>
      </c>
      <c r="J266" s="42">
        <v>749.96349999999995</v>
      </c>
      <c r="K266" s="42">
        <v>354.863</v>
      </c>
      <c r="L266" s="42">
        <v>711.4855</v>
      </c>
      <c r="M266" s="42">
        <v>681.55399999999997</v>
      </c>
      <c r="N266" s="42">
        <v>391.38499999999999</v>
      </c>
      <c r="O266" s="42">
        <v>708.68150000000003</v>
      </c>
      <c r="P266" s="42">
        <v>686.83550000000002</v>
      </c>
      <c r="Q266" s="42">
        <v>736.78049999999996</v>
      </c>
      <c r="R266" s="42">
        <v>228.982</v>
      </c>
      <c r="S266" s="42">
        <v>197.75450000000001</v>
      </c>
      <c r="T266" s="42">
        <v>617.66449999999998</v>
      </c>
      <c r="U266" s="42">
        <v>524.42200000000003</v>
      </c>
      <c r="V266" s="42">
        <v>321.61700000000002</v>
      </c>
      <c r="W266" s="53">
        <v>251.898</v>
      </c>
    </row>
    <row r="267" spans="1:23" ht="15" customHeight="1" x14ac:dyDescent="0.45">
      <c r="A267" s="36" t="s">
        <v>497</v>
      </c>
      <c r="B267" s="41">
        <v>708.94799999999998</v>
      </c>
      <c r="C267" s="42">
        <v>624.52300000000002</v>
      </c>
      <c r="D267" s="42">
        <v>528.572</v>
      </c>
      <c r="E267" s="42">
        <v>393.11799999999999</v>
      </c>
      <c r="F267" s="42">
        <v>792.06899999999996</v>
      </c>
      <c r="G267" s="42">
        <v>1070.3030000000001</v>
      </c>
      <c r="H267" s="42">
        <v>704.697</v>
      </c>
      <c r="I267" s="42">
        <v>586.54100000000005</v>
      </c>
      <c r="J267" s="42">
        <v>669.48199999999997</v>
      </c>
      <c r="K267" s="42">
        <v>490.678</v>
      </c>
      <c r="L267" s="42">
        <v>546.52800000000002</v>
      </c>
      <c r="M267" s="42">
        <v>923.77499999999998</v>
      </c>
      <c r="N267" s="42">
        <v>633.60599999999999</v>
      </c>
      <c r="O267" s="42">
        <v>628.20000000000005</v>
      </c>
      <c r="P267" s="42">
        <v>606.35400000000004</v>
      </c>
      <c r="Q267" s="42">
        <v>656.29899999999998</v>
      </c>
      <c r="R267" s="42">
        <v>303.60899999999998</v>
      </c>
      <c r="S267" s="42">
        <v>126.6305</v>
      </c>
      <c r="T267" s="42">
        <v>601.71950000000004</v>
      </c>
      <c r="U267" s="42">
        <v>508.47699999999998</v>
      </c>
      <c r="V267" s="42">
        <v>457.43200000000002</v>
      </c>
      <c r="W267" s="53">
        <v>6.9580000000000002</v>
      </c>
    </row>
    <row r="268" spans="1:23" ht="15" customHeight="1" x14ac:dyDescent="0.45">
      <c r="A268" s="36" t="s">
        <v>498</v>
      </c>
      <c r="B268" s="41">
        <v>650.63049999999998</v>
      </c>
      <c r="C268" s="42">
        <v>650.68150000000003</v>
      </c>
      <c r="D268" s="42">
        <v>514.25800000000004</v>
      </c>
      <c r="E268" s="42">
        <v>499.25900000000001</v>
      </c>
      <c r="F268" s="42">
        <v>724.39400000000001</v>
      </c>
      <c r="G268" s="42">
        <v>1002.628</v>
      </c>
      <c r="H268" s="42">
        <v>810.83799999999997</v>
      </c>
      <c r="I268" s="42">
        <v>612.69949999999994</v>
      </c>
      <c r="J268" s="42">
        <v>611.16449999999998</v>
      </c>
      <c r="K268" s="42">
        <v>476.36399999999998</v>
      </c>
      <c r="L268" s="42">
        <v>572.68650000000002</v>
      </c>
      <c r="M268" s="42">
        <v>856.1</v>
      </c>
      <c r="N268" s="42">
        <v>565.93100000000004</v>
      </c>
      <c r="O268" s="42">
        <v>569.88250000000005</v>
      </c>
      <c r="P268" s="42">
        <v>548.03650000000005</v>
      </c>
      <c r="Q268" s="42">
        <v>597.98149999999998</v>
      </c>
      <c r="R268" s="42">
        <v>350.483</v>
      </c>
      <c r="S268" s="42">
        <v>58.955500000000001</v>
      </c>
      <c r="T268" s="42">
        <v>690.90499999999997</v>
      </c>
      <c r="U268" s="42">
        <v>614.61800000000005</v>
      </c>
      <c r="V268" s="42">
        <v>443.11799999999999</v>
      </c>
      <c r="W268" s="53">
        <v>113.099</v>
      </c>
    </row>
    <row r="269" spans="1:23" ht="15" customHeight="1" x14ac:dyDescent="0.45">
      <c r="A269" s="36" t="s">
        <v>499</v>
      </c>
      <c r="B269" s="41">
        <v>652.17200000000003</v>
      </c>
      <c r="C269" s="42">
        <v>680.00350000000003</v>
      </c>
      <c r="D269" s="42">
        <v>543.58000000000004</v>
      </c>
      <c r="E269" s="42">
        <v>528.58100000000002</v>
      </c>
      <c r="F269" s="42">
        <v>753.71600000000001</v>
      </c>
      <c r="G269" s="42">
        <v>1031.95</v>
      </c>
      <c r="H269" s="42">
        <v>840.16</v>
      </c>
      <c r="I269" s="42">
        <v>642.02149999999995</v>
      </c>
      <c r="J269" s="42">
        <v>612.70600000000002</v>
      </c>
      <c r="K269" s="42">
        <v>505.68599999999998</v>
      </c>
      <c r="L269" s="42">
        <v>602.00850000000003</v>
      </c>
      <c r="M269" s="42">
        <v>885.42200000000003</v>
      </c>
      <c r="N269" s="42">
        <v>595.25300000000004</v>
      </c>
      <c r="O269" s="42">
        <v>571.42399999999998</v>
      </c>
      <c r="P269" s="42">
        <v>549.57799999999997</v>
      </c>
      <c r="Q269" s="42">
        <v>599.52300000000002</v>
      </c>
      <c r="R269" s="42">
        <v>379.80500000000001</v>
      </c>
      <c r="S269" s="42">
        <v>88.277500000000003</v>
      </c>
      <c r="T269" s="42">
        <v>720.22699999999998</v>
      </c>
      <c r="U269" s="42">
        <v>643.94000000000005</v>
      </c>
      <c r="V269" s="42">
        <v>472.44</v>
      </c>
      <c r="W269" s="53">
        <v>142.42099999999999</v>
      </c>
    </row>
    <row r="270" spans="1:23" ht="15" customHeight="1" x14ac:dyDescent="0.45">
      <c r="A270" s="36" t="s">
        <v>500</v>
      </c>
      <c r="B270" s="41">
        <v>640.14099999999996</v>
      </c>
      <c r="C270" s="42">
        <v>679.50400000000002</v>
      </c>
      <c r="D270" s="42">
        <v>555.61099999999999</v>
      </c>
      <c r="E270" s="42">
        <v>540.61199999999997</v>
      </c>
      <c r="F270" s="42">
        <v>765.74699999999996</v>
      </c>
      <c r="G270" s="42">
        <v>1043.981</v>
      </c>
      <c r="H270" s="42">
        <v>852.19100000000003</v>
      </c>
      <c r="I270" s="42">
        <v>641.52200000000005</v>
      </c>
      <c r="J270" s="42">
        <v>600.67499999999995</v>
      </c>
      <c r="K270" s="42">
        <v>517.71699999999998</v>
      </c>
      <c r="L270" s="42">
        <v>601.50900000000001</v>
      </c>
      <c r="M270" s="42">
        <v>897.45299999999997</v>
      </c>
      <c r="N270" s="42">
        <v>607.28399999999999</v>
      </c>
      <c r="O270" s="42">
        <v>559.39300000000003</v>
      </c>
      <c r="P270" s="42">
        <v>537.54700000000003</v>
      </c>
      <c r="Q270" s="42">
        <v>587.49199999999996</v>
      </c>
      <c r="R270" s="42">
        <v>391.83600000000001</v>
      </c>
      <c r="S270" s="42">
        <v>99.004000000000005</v>
      </c>
      <c r="T270" s="42">
        <v>719.72749999999996</v>
      </c>
      <c r="U270" s="42">
        <v>655.971</v>
      </c>
      <c r="V270" s="42">
        <v>484.471</v>
      </c>
      <c r="W270" s="53">
        <v>154.452</v>
      </c>
    </row>
    <row r="271" spans="1:23" ht="15" customHeight="1" x14ac:dyDescent="0.45">
      <c r="A271" s="36" t="s">
        <v>501</v>
      </c>
      <c r="B271" s="41">
        <v>626.90099999999995</v>
      </c>
      <c r="C271" s="42">
        <v>666.26400000000001</v>
      </c>
      <c r="D271" s="42">
        <v>568.851</v>
      </c>
      <c r="E271" s="42">
        <v>553.85199999999998</v>
      </c>
      <c r="F271" s="42">
        <v>778.98699999999997</v>
      </c>
      <c r="G271" s="42">
        <v>1057.221</v>
      </c>
      <c r="H271" s="42">
        <v>865.43100000000004</v>
      </c>
      <c r="I271" s="42">
        <v>628.28200000000004</v>
      </c>
      <c r="J271" s="42">
        <v>587.43499999999995</v>
      </c>
      <c r="K271" s="42">
        <v>530.95699999999999</v>
      </c>
      <c r="L271" s="42">
        <v>588.26900000000001</v>
      </c>
      <c r="M271" s="42">
        <v>910.69299999999998</v>
      </c>
      <c r="N271" s="42">
        <v>620.524</v>
      </c>
      <c r="O271" s="42">
        <v>546.15300000000002</v>
      </c>
      <c r="P271" s="42">
        <v>524.30700000000002</v>
      </c>
      <c r="Q271" s="42">
        <v>574.25199999999995</v>
      </c>
      <c r="R271" s="42">
        <v>405.07600000000002</v>
      </c>
      <c r="S271" s="42">
        <v>85.763999999999996</v>
      </c>
      <c r="T271" s="42">
        <v>706.48749999999995</v>
      </c>
      <c r="U271" s="42">
        <v>669.21100000000001</v>
      </c>
      <c r="V271" s="42">
        <v>497.71100000000001</v>
      </c>
      <c r="W271" s="53">
        <v>167.69200000000001</v>
      </c>
    </row>
    <row r="272" spans="1:23" ht="15" customHeight="1" x14ac:dyDescent="0.45">
      <c r="A272" s="36" t="s">
        <v>531</v>
      </c>
      <c r="B272" s="41">
        <v>619.35500000000002</v>
      </c>
      <c r="C272" s="42">
        <v>658.71799999999996</v>
      </c>
      <c r="D272" s="42">
        <v>576.39700000000005</v>
      </c>
      <c r="E272" s="42">
        <v>561.39800000000002</v>
      </c>
      <c r="F272" s="42">
        <v>786.53300000000002</v>
      </c>
      <c r="G272" s="42">
        <v>1064.7670000000001</v>
      </c>
      <c r="H272" s="42">
        <v>872.97699999999998</v>
      </c>
      <c r="I272" s="42">
        <v>620.73599999999999</v>
      </c>
      <c r="J272" s="42">
        <v>579.88900000000001</v>
      </c>
      <c r="K272" s="42">
        <v>538.50300000000004</v>
      </c>
      <c r="L272" s="42">
        <v>580.72299999999996</v>
      </c>
      <c r="M272" s="42">
        <v>918.23900000000003</v>
      </c>
      <c r="N272" s="42">
        <v>628.07000000000005</v>
      </c>
      <c r="O272" s="42">
        <v>538.60699999999997</v>
      </c>
      <c r="P272" s="42">
        <v>516.76099999999997</v>
      </c>
      <c r="Q272" s="42">
        <v>566.70600000000002</v>
      </c>
      <c r="R272" s="42">
        <v>412.62200000000001</v>
      </c>
      <c r="S272" s="42">
        <v>78.218000000000004</v>
      </c>
      <c r="T272" s="42">
        <v>698.94150000000002</v>
      </c>
      <c r="U272" s="42">
        <v>676.75699999999995</v>
      </c>
      <c r="V272" s="42">
        <v>505.25700000000001</v>
      </c>
      <c r="W272" s="53">
        <v>175.238</v>
      </c>
    </row>
    <row r="273" spans="1:23" ht="15" customHeight="1" x14ac:dyDescent="0.45">
      <c r="A273" s="36" t="s">
        <v>502</v>
      </c>
      <c r="B273" s="41">
        <v>603.24099999999999</v>
      </c>
      <c r="C273" s="42">
        <v>642.60400000000004</v>
      </c>
      <c r="D273" s="42">
        <v>582.93550000000005</v>
      </c>
      <c r="E273" s="42">
        <v>567.93650000000002</v>
      </c>
      <c r="F273" s="42">
        <v>793.07150000000001</v>
      </c>
      <c r="G273" s="42">
        <v>1071.3054999999999</v>
      </c>
      <c r="H273" s="42">
        <v>879.51549999999997</v>
      </c>
      <c r="I273" s="42">
        <v>604.62199999999996</v>
      </c>
      <c r="J273" s="42">
        <v>563.77499999999998</v>
      </c>
      <c r="K273" s="42">
        <v>545.04150000000004</v>
      </c>
      <c r="L273" s="42">
        <v>564.60900000000004</v>
      </c>
      <c r="M273" s="42">
        <v>924.77750000000003</v>
      </c>
      <c r="N273" s="42">
        <v>634.60850000000005</v>
      </c>
      <c r="O273" s="42">
        <v>522.49300000000005</v>
      </c>
      <c r="P273" s="42">
        <v>500.64699999999999</v>
      </c>
      <c r="Q273" s="42">
        <v>550.59199999999998</v>
      </c>
      <c r="R273" s="42">
        <v>419.16050000000001</v>
      </c>
      <c r="S273" s="42">
        <v>62.103999999999999</v>
      </c>
      <c r="T273" s="42">
        <v>682.82749999999999</v>
      </c>
      <c r="U273" s="42">
        <v>683.29549999999995</v>
      </c>
      <c r="V273" s="42">
        <v>511.7955</v>
      </c>
      <c r="W273" s="53">
        <v>181.7765</v>
      </c>
    </row>
    <row r="274" spans="1:23" ht="15" customHeight="1" x14ac:dyDescent="0.45">
      <c r="A274" s="36" t="s">
        <v>503</v>
      </c>
      <c r="B274" s="41">
        <v>593.24099999999999</v>
      </c>
      <c r="C274" s="42">
        <v>632.60400000000004</v>
      </c>
      <c r="D274" s="42">
        <v>572.93550000000005</v>
      </c>
      <c r="E274" s="42">
        <v>557.93650000000002</v>
      </c>
      <c r="F274" s="42">
        <v>783.07150000000001</v>
      </c>
      <c r="G274" s="42">
        <v>1061.3054999999999</v>
      </c>
      <c r="H274" s="42">
        <v>869.51549999999997</v>
      </c>
      <c r="I274" s="42">
        <v>594.62199999999996</v>
      </c>
      <c r="J274" s="42">
        <v>553.77499999999998</v>
      </c>
      <c r="K274" s="42">
        <v>535.04150000000004</v>
      </c>
      <c r="L274" s="42">
        <v>554.60900000000004</v>
      </c>
      <c r="M274" s="42">
        <v>914.77750000000003</v>
      </c>
      <c r="N274" s="42">
        <v>624.60850000000005</v>
      </c>
      <c r="O274" s="42">
        <v>512.49300000000005</v>
      </c>
      <c r="P274" s="42">
        <v>490.64699999999999</v>
      </c>
      <c r="Q274" s="42">
        <v>540.59199999999998</v>
      </c>
      <c r="R274" s="42">
        <v>409.16050000000001</v>
      </c>
      <c r="S274" s="42">
        <v>52.103999999999999</v>
      </c>
      <c r="T274" s="42">
        <v>672.82749999999999</v>
      </c>
      <c r="U274" s="42">
        <v>673.29549999999995</v>
      </c>
      <c r="V274" s="42">
        <v>501.7955</v>
      </c>
      <c r="W274" s="53">
        <v>171.7765</v>
      </c>
    </row>
    <row r="275" spans="1:23" ht="15" customHeight="1" x14ac:dyDescent="0.45">
      <c r="A275" s="36" t="s">
        <v>504</v>
      </c>
      <c r="B275" s="41">
        <v>578.601</v>
      </c>
      <c r="C275" s="42">
        <v>617.96400000000006</v>
      </c>
      <c r="D275" s="42">
        <v>558.29549999999995</v>
      </c>
      <c r="E275" s="42">
        <v>543.29650000000004</v>
      </c>
      <c r="F275" s="42">
        <v>768.43150000000003</v>
      </c>
      <c r="G275" s="42">
        <v>1046.6655000000001</v>
      </c>
      <c r="H275" s="42">
        <v>854.87549999999999</v>
      </c>
      <c r="I275" s="42">
        <v>579.98199999999997</v>
      </c>
      <c r="J275" s="42">
        <v>539.13499999999999</v>
      </c>
      <c r="K275" s="42">
        <v>520.40150000000006</v>
      </c>
      <c r="L275" s="42">
        <v>539.96900000000005</v>
      </c>
      <c r="M275" s="42">
        <v>900.13750000000005</v>
      </c>
      <c r="N275" s="42">
        <v>609.96849999999995</v>
      </c>
      <c r="O275" s="42">
        <v>497.85300000000001</v>
      </c>
      <c r="P275" s="42">
        <v>476.00700000000001</v>
      </c>
      <c r="Q275" s="42">
        <v>525.952</v>
      </c>
      <c r="R275" s="42">
        <v>394.52050000000003</v>
      </c>
      <c r="S275" s="42">
        <v>37.463999999999999</v>
      </c>
      <c r="T275" s="42">
        <v>658.1875</v>
      </c>
      <c r="U275" s="42">
        <v>658.65549999999996</v>
      </c>
      <c r="V275" s="42">
        <v>487.15550000000002</v>
      </c>
      <c r="W275" s="53">
        <v>157.13650000000001</v>
      </c>
    </row>
    <row r="276" spans="1:23" ht="15" customHeight="1" x14ac:dyDescent="0.45">
      <c r="A276" s="36" t="s">
        <v>505</v>
      </c>
      <c r="B276" s="41">
        <v>573.20600000000002</v>
      </c>
      <c r="C276" s="42">
        <v>612.56899999999996</v>
      </c>
      <c r="D276" s="42">
        <v>552.90049999999997</v>
      </c>
      <c r="E276" s="42">
        <v>537.90150000000006</v>
      </c>
      <c r="F276" s="42">
        <v>763.03650000000005</v>
      </c>
      <c r="G276" s="42">
        <v>1041.2705000000001</v>
      </c>
      <c r="H276" s="42">
        <v>849.48050000000001</v>
      </c>
      <c r="I276" s="42">
        <v>574.58699999999999</v>
      </c>
      <c r="J276" s="42">
        <v>533.74</v>
      </c>
      <c r="K276" s="42">
        <v>515.00649999999996</v>
      </c>
      <c r="L276" s="42">
        <v>534.57399999999996</v>
      </c>
      <c r="M276" s="42">
        <v>894.74249999999995</v>
      </c>
      <c r="N276" s="42">
        <v>604.57349999999997</v>
      </c>
      <c r="O276" s="42">
        <v>492.45800000000003</v>
      </c>
      <c r="P276" s="42">
        <v>470.61200000000002</v>
      </c>
      <c r="Q276" s="42">
        <v>520.55700000000002</v>
      </c>
      <c r="R276" s="42">
        <v>389.12549999999999</v>
      </c>
      <c r="S276" s="42">
        <v>32.069000000000003</v>
      </c>
      <c r="T276" s="42">
        <v>652.79250000000002</v>
      </c>
      <c r="U276" s="42">
        <v>653.26049999999998</v>
      </c>
      <c r="V276" s="42">
        <v>481.76049999999998</v>
      </c>
      <c r="W276" s="53">
        <v>151.7415</v>
      </c>
    </row>
    <row r="277" spans="1:23" ht="15" customHeight="1" x14ac:dyDescent="0.45">
      <c r="A277" s="36" t="s">
        <v>17</v>
      </c>
      <c r="B277" s="41">
        <v>1235.809</v>
      </c>
      <c r="C277" s="42">
        <v>824.66899999999998</v>
      </c>
      <c r="D277" s="42">
        <v>716.625</v>
      </c>
      <c r="E277" s="42">
        <v>562.99900000000002</v>
      </c>
      <c r="F277" s="42">
        <v>1223.54</v>
      </c>
      <c r="G277" s="42">
        <v>1344.8009999999999</v>
      </c>
      <c r="H277" s="42">
        <v>0</v>
      </c>
      <c r="I277" s="42">
        <v>635.89300000000003</v>
      </c>
      <c r="J277" s="42">
        <v>1196.3430000000001</v>
      </c>
      <c r="K277" s="42">
        <v>678.73099999999999</v>
      </c>
      <c r="L277" s="42">
        <v>346.113</v>
      </c>
      <c r="M277" s="42">
        <v>1198.2729999999999</v>
      </c>
      <c r="N277" s="42">
        <v>908.10400000000004</v>
      </c>
      <c r="O277" s="42">
        <v>1155.0609999999999</v>
      </c>
      <c r="P277" s="42">
        <v>1133.2149999999999</v>
      </c>
      <c r="Q277" s="42">
        <v>1183.1600000000001</v>
      </c>
      <c r="R277" s="42">
        <v>491.66199999999998</v>
      </c>
      <c r="S277" s="42">
        <v>817.41150000000005</v>
      </c>
      <c r="T277" s="42">
        <v>211.69450000000001</v>
      </c>
      <c r="U277" s="42">
        <v>445.346</v>
      </c>
      <c r="V277" s="42">
        <v>645.48500000000001</v>
      </c>
      <c r="W277" s="53">
        <v>697.73900000000003</v>
      </c>
    </row>
    <row r="278" spans="1:23" ht="15" customHeight="1" x14ac:dyDescent="0.45">
      <c r="A278" s="36" t="s">
        <v>18</v>
      </c>
      <c r="B278" s="41">
        <v>945.90899999999999</v>
      </c>
      <c r="C278" s="42">
        <v>216.92</v>
      </c>
      <c r="D278" s="42">
        <v>1037.846</v>
      </c>
      <c r="E278" s="42">
        <v>884.22</v>
      </c>
      <c r="F278" s="42">
        <v>1284.7114999999999</v>
      </c>
      <c r="G278" s="42">
        <v>1562.9455</v>
      </c>
      <c r="H278" s="42">
        <v>635.89300000000003</v>
      </c>
      <c r="I278" s="42">
        <v>0</v>
      </c>
      <c r="J278" s="42">
        <v>906.44299999999998</v>
      </c>
      <c r="K278" s="42">
        <v>999.952</v>
      </c>
      <c r="L278" s="42">
        <v>305.98</v>
      </c>
      <c r="M278" s="42">
        <v>1416.4175</v>
      </c>
      <c r="N278" s="42">
        <v>1126.2484999999999</v>
      </c>
      <c r="O278" s="42">
        <v>865.16099999999994</v>
      </c>
      <c r="P278" s="42">
        <v>843.31500000000005</v>
      </c>
      <c r="Q278" s="42">
        <v>893.26</v>
      </c>
      <c r="R278" s="42">
        <v>812.88300000000004</v>
      </c>
      <c r="S278" s="42">
        <v>553.74400000000003</v>
      </c>
      <c r="T278" s="42">
        <v>424.19850000000002</v>
      </c>
      <c r="U278" s="42">
        <v>766.56700000000001</v>
      </c>
      <c r="V278" s="42">
        <v>966.70600000000002</v>
      </c>
      <c r="W278" s="53">
        <v>593.49900000000002</v>
      </c>
    </row>
    <row r="279" spans="1:23" ht="15" customHeight="1" x14ac:dyDescent="0.45">
      <c r="A279" s="36" t="s">
        <v>19</v>
      </c>
      <c r="B279" s="41">
        <v>515.86</v>
      </c>
      <c r="C279" s="42">
        <v>944.42499999999995</v>
      </c>
      <c r="D279" s="42">
        <v>1073.0405000000001</v>
      </c>
      <c r="E279" s="42">
        <v>1058.0415</v>
      </c>
      <c r="F279" s="42">
        <v>1283.1765</v>
      </c>
      <c r="G279" s="42">
        <v>1561.4105</v>
      </c>
      <c r="H279" s="42">
        <v>1196.3430000000001</v>
      </c>
      <c r="I279" s="42">
        <v>906.44299999999998</v>
      </c>
      <c r="J279" s="42">
        <v>0</v>
      </c>
      <c r="K279" s="42">
        <v>1035.1465000000001</v>
      </c>
      <c r="L279" s="42">
        <v>866.43</v>
      </c>
      <c r="M279" s="42">
        <v>1414.8824999999999</v>
      </c>
      <c r="N279" s="42">
        <v>1124.7135000000001</v>
      </c>
      <c r="O279" s="42">
        <v>41.281999999999996</v>
      </c>
      <c r="P279" s="42">
        <v>63.128</v>
      </c>
      <c r="Q279" s="42">
        <v>13.183</v>
      </c>
      <c r="R279" s="42">
        <v>909.26549999999997</v>
      </c>
      <c r="S279" s="42">
        <v>552.20899999999995</v>
      </c>
      <c r="T279" s="42">
        <v>984.64850000000001</v>
      </c>
      <c r="U279" s="42">
        <v>1173.4005</v>
      </c>
      <c r="V279" s="42">
        <v>1001.9005</v>
      </c>
      <c r="W279" s="53">
        <v>671.88149999999996</v>
      </c>
    </row>
    <row r="280" spans="1:23" ht="15" customHeight="1" x14ac:dyDescent="0.45">
      <c r="A280" s="36" t="s">
        <v>20</v>
      </c>
      <c r="B280" s="41">
        <v>1074.6125</v>
      </c>
      <c r="C280" s="42">
        <v>1074.6635000000001</v>
      </c>
      <c r="D280" s="42">
        <v>206.74299999999999</v>
      </c>
      <c r="E280" s="42">
        <v>367.15199999999999</v>
      </c>
      <c r="F280" s="42">
        <v>857.76099999999997</v>
      </c>
      <c r="G280" s="42">
        <v>743.29899999999998</v>
      </c>
      <c r="H280" s="42">
        <v>678.73099999999999</v>
      </c>
      <c r="I280" s="42">
        <v>999.952</v>
      </c>
      <c r="J280" s="42">
        <v>1035.1465000000001</v>
      </c>
      <c r="K280" s="42">
        <v>0</v>
      </c>
      <c r="L280" s="42">
        <v>710.17200000000003</v>
      </c>
      <c r="M280" s="42">
        <v>596.77099999999996</v>
      </c>
      <c r="N280" s="42">
        <v>306.60199999999998</v>
      </c>
      <c r="O280" s="42">
        <v>993.86450000000002</v>
      </c>
      <c r="P280" s="42">
        <v>972.01850000000002</v>
      </c>
      <c r="Q280" s="42">
        <v>1021.9635</v>
      </c>
      <c r="R280" s="42">
        <v>187.071</v>
      </c>
      <c r="S280" s="42">
        <v>482.9375</v>
      </c>
      <c r="T280" s="42">
        <v>575.75350000000003</v>
      </c>
      <c r="U280" s="42">
        <v>482.51100000000002</v>
      </c>
      <c r="V280" s="42">
        <v>97.322000000000003</v>
      </c>
      <c r="W280" s="53">
        <v>483.72</v>
      </c>
    </row>
    <row r="281" spans="1:23" ht="15" customHeight="1" x14ac:dyDescent="0.45">
      <c r="A281" s="36" t="s">
        <v>21</v>
      </c>
      <c r="B281" s="41">
        <v>905.89599999999996</v>
      </c>
      <c r="C281" s="42">
        <v>494.75599999999997</v>
      </c>
      <c r="D281" s="42">
        <v>748.06600000000003</v>
      </c>
      <c r="E281" s="42">
        <v>594.44000000000005</v>
      </c>
      <c r="F281" s="42">
        <v>1244.6985</v>
      </c>
      <c r="G281" s="42">
        <v>1376.242</v>
      </c>
      <c r="H281" s="42">
        <v>346.113</v>
      </c>
      <c r="I281" s="42">
        <v>305.98</v>
      </c>
      <c r="J281" s="42">
        <v>866.43</v>
      </c>
      <c r="K281" s="42">
        <v>710.17200000000003</v>
      </c>
      <c r="L281" s="42">
        <v>0</v>
      </c>
      <c r="M281" s="42">
        <v>1229.7139999999999</v>
      </c>
      <c r="N281" s="42">
        <v>939.54499999999996</v>
      </c>
      <c r="O281" s="42">
        <v>825.14800000000002</v>
      </c>
      <c r="P281" s="42">
        <v>803.30200000000002</v>
      </c>
      <c r="Q281" s="42">
        <v>853.24699999999996</v>
      </c>
      <c r="R281" s="42">
        <v>523.10299999999995</v>
      </c>
      <c r="S281" s="42">
        <v>513.73099999999999</v>
      </c>
      <c r="T281" s="42">
        <v>134.41849999999999</v>
      </c>
      <c r="U281" s="42">
        <v>476.78699999999998</v>
      </c>
      <c r="V281" s="42">
        <v>676.92600000000004</v>
      </c>
      <c r="W281" s="53">
        <v>553.48599999999999</v>
      </c>
    </row>
    <row r="282" spans="1:23" ht="15" customHeight="1" x14ac:dyDescent="0.45">
      <c r="A282" s="36" t="s">
        <v>22</v>
      </c>
      <c r="B282" s="41">
        <v>1360.5</v>
      </c>
      <c r="C282" s="42">
        <v>1454.3995</v>
      </c>
      <c r="D282" s="42">
        <v>803.51400000000001</v>
      </c>
      <c r="E282" s="42">
        <v>886.69399999999996</v>
      </c>
      <c r="F282" s="42">
        <v>956.34699999999998</v>
      </c>
      <c r="G282" s="42">
        <v>250.67</v>
      </c>
      <c r="H282" s="42">
        <v>1198.2729999999999</v>
      </c>
      <c r="I282" s="42">
        <v>1416.4175</v>
      </c>
      <c r="J282" s="42">
        <v>1321.0340000000001</v>
      </c>
      <c r="K282" s="42">
        <v>596.77099999999996</v>
      </c>
      <c r="L282" s="42">
        <v>1229.7139999999999</v>
      </c>
      <c r="M282" s="42">
        <v>0</v>
      </c>
      <c r="N282" s="42">
        <v>326.36900000000003</v>
      </c>
      <c r="O282" s="42">
        <v>1279.752</v>
      </c>
      <c r="P282" s="42">
        <v>1257.9059999999999</v>
      </c>
      <c r="Q282" s="42">
        <v>1307.8510000000001</v>
      </c>
      <c r="R282" s="42">
        <v>706.61300000000006</v>
      </c>
      <c r="S282" s="42">
        <v>862.67349999999999</v>
      </c>
      <c r="T282" s="42">
        <v>1095.2954999999999</v>
      </c>
      <c r="U282" s="42">
        <v>1002.053</v>
      </c>
      <c r="V282" s="42">
        <v>694.09299999999996</v>
      </c>
      <c r="W282" s="53">
        <v>916.81700000000001</v>
      </c>
    </row>
    <row r="283" spans="1:23" ht="15" customHeight="1" x14ac:dyDescent="0.45">
      <c r="A283" s="36" t="s">
        <v>255</v>
      </c>
      <c r="B283" s="41">
        <v>1070.3309999999999</v>
      </c>
      <c r="C283" s="42">
        <v>1164.2304999999999</v>
      </c>
      <c r="D283" s="42">
        <v>513.34500000000003</v>
      </c>
      <c r="E283" s="42">
        <v>596.52499999999998</v>
      </c>
      <c r="F283" s="42">
        <v>666.178</v>
      </c>
      <c r="G283" s="42">
        <v>472.89699999999999</v>
      </c>
      <c r="H283" s="42">
        <v>908.10400000000004</v>
      </c>
      <c r="I283" s="42">
        <v>1126.2484999999999</v>
      </c>
      <c r="J283" s="42">
        <v>1030.865</v>
      </c>
      <c r="K283" s="42">
        <v>306.60199999999998</v>
      </c>
      <c r="L283" s="42">
        <v>939.54499999999996</v>
      </c>
      <c r="M283" s="42">
        <v>326.36900000000003</v>
      </c>
      <c r="N283" s="42">
        <v>0</v>
      </c>
      <c r="O283" s="42">
        <v>989.58299999999997</v>
      </c>
      <c r="P283" s="42">
        <v>967.73699999999997</v>
      </c>
      <c r="Q283" s="42">
        <v>1017.682</v>
      </c>
      <c r="R283" s="42">
        <v>416.44400000000002</v>
      </c>
      <c r="S283" s="42">
        <v>572.50450000000001</v>
      </c>
      <c r="T283" s="42">
        <v>805.12649999999996</v>
      </c>
      <c r="U283" s="42">
        <v>711.88400000000001</v>
      </c>
      <c r="V283" s="42">
        <v>403.92399999999998</v>
      </c>
      <c r="W283" s="53">
        <v>626.64800000000002</v>
      </c>
    </row>
    <row r="284" spans="1:23" ht="15" customHeight="1" x14ac:dyDescent="0.45">
      <c r="A284" s="36" t="s">
        <v>13</v>
      </c>
      <c r="B284" s="41">
        <v>0</v>
      </c>
      <c r="C284" s="42">
        <v>983.89099999999996</v>
      </c>
      <c r="D284" s="42">
        <v>1112.5065</v>
      </c>
      <c r="E284" s="42">
        <v>1097.5074999999999</v>
      </c>
      <c r="F284" s="42">
        <v>1322.6424999999999</v>
      </c>
      <c r="G284" s="42">
        <v>1600.8765000000001</v>
      </c>
      <c r="H284" s="42">
        <v>1235.809</v>
      </c>
      <c r="I284" s="42">
        <v>945.90899999999999</v>
      </c>
      <c r="J284" s="42">
        <v>515.86</v>
      </c>
      <c r="K284" s="42">
        <v>1074.6125</v>
      </c>
      <c r="L284" s="42">
        <v>905.89599999999996</v>
      </c>
      <c r="M284" s="42">
        <v>1454.3485000000001</v>
      </c>
      <c r="N284" s="42">
        <v>1164.1795</v>
      </c>
      <c r="O284" s="42">
        <v>474.57799999999997</v>
      </c>
      <c r="P284" s="42">
        <v>452.73200000000003</v>
      </c>
      <c r="Q284" s="42">
        <v>502.67700000000002</v>
      </c>
      <c r="R284" s="42">
        <v>948.73149999999998</v>
      </c>
      <c r="S284" s="42">
        <v>591.67499999999995</v>
      </c>
      <c r="T284" s="42">
        <v>1024.1144999999999</v>
      </c>
      <c r="U284" s="42">
        <v>1212.8665000000001</v>
      </c>
      <c r="V284" s="42">
        <v>1041.3665000000001</v>
      </c>
      <c r="W284" s="53">
        <v>711.34749999999997</v>
      </c>
    </row>
    <row r="285" spans="1:23" ht="15" customHeight="1" x14ac:dyDescent="0.45">
      <c r="A285" s="36" t="s">
        <v>243</v>
      </c>
      <c r="B285" s="41">
        <v>1112.5065</v>
      </c>
      <c r="C285" s="42">
        <v>1112.5574999999999</v>
      </c>
      <c r="D285" s="42">
        <v>0</v>
      </c>
      <c r="E285" s="42">
        <v>405.04599999999999</v>
      </c>
      <c r="F285" s="42">
        <v>895.65499999999997</v>
      </c>
      <c r="G285" s="42">
        <v>950.04200000000003</v>
      </c>
      <c r="H285" s="42">
        <v>716.625</v>
      </c>
      <c r="I285" s="42">
        <v>1037.846</v>
      </c>
      <c r="J285" s="42">
        <v>1073.0405000000001</v>
      </c>
      <c r="K285" s="42">
        <v>206.74299999999999</v>
      </c>
      <c r="L285" s="42">
        <v>748.06600000000003</v>
      </c>
      <c r="M285" s="42">
        <v>803.51400000000001</v>
      </c>
      <c r="N285" s="42">
        <v>513.34500000000003</v>
      </c>
      <c r="O285" s="42">
        <v>1031.7584999999999</v>
      </c>
      <c r="P285" s="42">
        <v>1009.9125</v>
      </c>
      <c r="Q285" s="42">
        <v>1059.8575000000001</v>
      </c>
      <c r="R285" s="42">
        <v>224.965</v>
      </c>
      <c r="S285" s="42">
        <v>520.83150000000001</v>
      </c>
      <c r="T285" s="42">
        <v>613.64750000000004</v>
      </c>
      <c r="U285" s="42">
        <v>520.40499999999997</v>
      </c>
      <c r="V285" s="42">
        <v>173.49700000000001</v>
      </c>
      <c r="W285" s="53">
        <v>521.61400000000003</v>
      </c>
    </row>
    <row r="286" spans="1:23" ht="15" customHeight="1" x14ac:dyDescent="0.45">
      <c r="A286" s="36" t="s">
        <v>244</v>
      </c>
      <c r="B286" s="41">
        <v>1097.5074999999999</v>
      </c>
      <c r="C286" s="42">
        <v>1017.641</v>
      </c>
      <c r="D286" s="42">
        <v>405.04599999999999</v>
      </c>
      <c r="E286" s="42">
        <v>0</v>
      </c>
      <c r="F286" s="42">
        <v>911.96100000000001</v>
      </c>
      <c r="G286" s="42">
        <v>1033.222</v>
      </c>
      <c r="H286" s="42">
        <v>562.99900000000002</v>
      </c>
      <c r="I286" s="42">
        <v>884.22</v>
      </c>
      <c r="J286" s="42">
        <v>1058.0415</v>
      </c>
      <c r="K286" s="42">
        <v>367.15199999999999</v>
      </c>
      <c r="L286" s="42">
        <v>594.44000000000005</v>
      </c>
      <c r="M286" s="42">
        <v>886.69399999999996</v>
      </c>
      <c r="N286" s="42">
        <v>596.52499999999998</v>
      </c>
      <c r="O286" s="42">
        <v>1016.7595</v>
      </c>
      <c r="P286" s="42">
        <v>994.9135</v>
      </c>
      <c r="Q286" s="42">
        <v>1044.8585</v>
      </c>
      <c r="R286" s="42">
        <v>180.083</v>
      </c>
      <c r="S286" s="42">
        <v>505.83249999999998</v>
      </c>
      <c r="T286" s="42">
        <v>460.0215</v>
      </c>
      <c r="U286" s="42">
        <v>366.779</v>
      </c>
      <c r="V286" s="42">
        <v>333.90600000000001</v>
      </c>
      <c r="W286" s="53">
        <v>386.16</v>
      </c>
    </row>
    <row r="287" spans="1:23" ht="15" customHeight="1" x14ac:dyDescent="0.45">
      <c r="A287" s="36" t="s">
        <v>245</v>
      </c>
      <c r="B287" s="41">
        <v>528.255</v>
      </c>
      <c r="C287" s="42">
        <v>956.82</v>
      </c>
      <c r="D287" s="42">
        <v>895.65499999999997</v>
      </c>
      <c r="E287" s="42">
        <v>911.96100000000001</v>
      </c>
      <c r="F287" s="42">
        <v>0</v>
      </c>
      <c r="G287" s="42">
        <v>1102.875</v>
      </c>
      <c r="H287" s="42">
        <v>1208.7380000000001</v>
      </c>
      <c r="I287" s="42">
        <v>918.83799999999997</v>
      </c>
      <c r="J287" s="42">
        <v>488.78899999999999</v>
      </c>
      <c r="K287" s="42">
        <v>857.76099999999997</v>
      </c>
      <c r="L287" s="42">
        <v>878.82500000000005</v>
      </c>
      <c r="M287" s="42">
        <v>956.34699999999998</v>
      </c>
      <c r="N287" s="42">
        <v>666.178</v>
      </c>
      <c r="O287" s="42">
        <v>447.50700000000001</v>
      </c>
      <c r="P287" s="42">
        <v>425.661</v>
      </c>
      <c r="Q287" s="42">
        <v>475.60599999999999</v>
      </c>
      <c r="R287" s="42">
        <v>731.88</v>
      </c>
      <c r="S287" s="42">
        <v>564.60400000000004</v>
      </c>
      <c r="T287" s="42">
        <v>997.04349999999999</v>
      </c>
      <c r="U287" s="42">
        <v>1027.32</v>
      </c>
      <c r="V287" s="42">
        <v>824.51499999999999</v>
      </c>
      <c r="W287" s="53">
        <v>684.27650000000006</v>
      </c>
    </row>
    <row r="288" spans="1:23" ht="15" customHeight="1" x14ac:dyDescent="0.45">
      <c r="A288" s="36" t="s">
        <v>246</v>
      </c>
      <c r="B288" s="41">
        <v>1507.028</v>
      </c>
      <c r="C288" s="42">
        <v>1600.9275</v>
      </c>
      <c r="D288" s="42">
        <v>950.04200000000003</v>
      </c>
      <c r="E288" s="42">
        <v>1033.222</v>
      </c>
      <c r="F288" s="42">
        <v>1102.875</v>
      </c>
      <c r="G288" s="42">
        <v>0</v>
      </c>
      <c r="H288" s="42">
        <v>1344.8009999999999</v>
      </c>
      <c r="I288" s="42">
        <v>1562.9455</v>
      </c>
      <c r="J288" s="42">
        <v>1467.5619999999999</v>
      </c>
      <c r="K288" s="42">
        <v>743.29899999999998</v>
      </c>
      <c r="L288" s="42">
        <v>1376.242</v>
      </c>
      <c r="M288" s="42">
        <v>250.67</v>
      </c>
      <c r="N288" s="42">
        <v>472.89699999999999</v>
      </c>
      <c r="O288" s="42">
        <v>1426.28</v>
      </c>
      <c r="P288" s="42">
        <v>1404.434</v>
      </c>
      <c r="Q288" s="42">
        <v>1454.3789999999999</v>
      </c>
      <c r="R288" s="42">
        <v>853.14099999999996</v>
      </c>
      <c r="S288" s="42">
        <v>1009.2015</v>
      </c>
      <c r="T288" s="42">
        <v>1241.8235</v>
      </c>
      <c r="U288" s="42">
        <v>1148.5809999999999</v>
      </c>
      <c r="V288" s="42">
        <v>840.62099999999998</v>
      </c>
      <c r="W288" s="53">
        <v>1063.345</v>
      </c>
    </row>
    <row r="289" spans="1:23" ht="15" customHeight="1" x14ac:dyDescent="0.45">
      <c r="A289" s="36" t="s">
        <v>247</v>
      </c>
      <c r="B289" s="41">
        <v>1212.8665000000001</v>
      </c>
      <c r="C289" s="42">
        <v>955.34299999999996</v>
      </c>
      <c r="D289" s="42">
        <v>520.40499999999997</v>
      </c>
      <c r="E289" s="42">
        <v>366.779</v>
      </c>
      <c r="F289" s="42">
        <v>1027.32</v>
      </c>
      <c r="G289" s="42">
        <v>1148.5809999999999</v>
      </c>
      <c r="H289" s="42">
        <v>445.346</v>
      </c>
      <c r="I289" s="42">
        <v>766.56700000000001</v>
      </c>
      <c r="J289" s="42">
        <v>1173.4005</v>
      </c>
      <c r="K289" s="42">
        <v>482.51100000000002</v>
      </c>
      <c r="L289" s="42">
        <v>476.78699999999998</v>
      </c>
      <c r="M289" s="42">
        <v>1002.053</v>
      </c>
      <c r="N289" s="42">
        <v>711.88400000000001</v>
      </c>
      <c r="O289" s="42">
        <v>1132.1185</v>
      </c>
      <c r="P289" s="42">
        <v>1110.2725</v>
      </c>
      <c r="Q289" s="42">
        <v>1160.2175</v>
      </c>
      <c r="R289" s="42">
        <v>295.44200000000001</v>
      </c>
      <c r="S289" s="42">
        <v>621.19150000000002</v>
      </c>
      <c r="T289" s="42">
        <v>342.36849999999998</v>
      </c>
      <c r="U289" s="42">
        <v>0</v>
      </c>
      <c r="V289" s="42">
        <v>449.26499999999999</v>
      </c>
      <c r="W289" s="53">
        <v>501.51900000000001</v>
      </c>
    </row>
    <row r="290" spans="1:23" ht="15" customHeight="1" x14ac:dyDescent="0.45">
      <c r="A290" s="36" t="s">
        <v>248</v>
      </c>
      <c r="B290" s="41">
        <v>1041.3665000000001</v>
      </c>
      <c r="C290" s="42">
        <v>1041.4175</v>
      </c>
      <c r="D290" s="42">
        <v>173.49700000000001</v>
      </c>
      <c r="E290" s="42">
        <v>333.90600000000001</v>
      </c>
      <c r="F290" s="42">
        <v>824.51499999999999</v>
      </c>
      <c r="G290" s="42">
        <v>840.62099999999998</v>
      </c>
      <c r="H290" s="42">
        <v>645.48500000000001</v>
      </c>
      <c r="I290" s="42">
        <v>966.70600000000002</v>
      </c>
      <c r="J290" s="42">
        <v>1001.9005</v>
      </c>
      <c r="K290" s="42">
        <v>97.322000000000003</v>
      </c>
      <c r="L290" s="42">
        <v>676.92600000000004</v>
      </c>
      <c r="M290" s="42">
        <v>694.09299999999996</v>
      </c>
      <c r="N290" s="42">
        <v>403.92399999999998</v>
      </c>
      <c r="O290" s="42">
        <v>960.61850000000004</v>
      </c>
      <c r="P290" s="42">
        <v>938.77250000000004</v>
      </c>
      <c r="Q290" s="42">
        <v>988.71749999999997</v>
      </c>
      <c r="R290" s="42">
        <v>153.82499999999999</v>
      </c>
      <c r="S290" s="42">
        <v>449.69150000000002</v>
      </c>
      <c r="T290" s="42">
        <v>542.50750000000005</v>
      </c>
      <c r="U290" s="42">
        <v>449.26499999999999</v>
      </c>
      <c r="V290" s="42">
        <v>0</v>
      </c>
      <c r="W290" s="53">
        <v>450.47399999999999</v>
      </c>
    </row>
    <row r="291" spans="1:23" ht="15" customHeight="1" x14ac:dyDescent="0.45">
      <c r="A291" s="36" t="s">
        <v>532</v>
      </c>
      <c r="B291" s="41">
        <v>711.34749999999997</v>
      </c>
      <c r="C291" s="42">
        <v>631.48099999999999</v>
      </c>
      <c r="D291" s="42">
        <v>521.61400000000003</v>
      </c>
      <c r="E291" s="42">
        <v>386.16</v>
      </c>
      <c r="F291" s="42">
        <v>785.11099999999999</v>
      </c>
      <c r="G291" s="42">
        <v>1063.345</v>
      </c>
      <c r="H291" s="42">
        <v>697.73900000000003</v>
      </c>
      <c r="I291" s="42">
        <v>593.49900000000002</v>
      </c>
      <c r="J291" s="42">
        <v>671.88149999999996</v>
      </c>
      <c r="K291" s="42">
        <v>483.72</v>
      </c>
      <c r="L291" s="42">
        <v>553.48599999999999</v>
      </c>
      <c r="M291" s="42">
        <v>916.81700000000001</v>
      </c>
      <c r="N291" s="42">
        <v>626.64800000000002</v>
      </c>
      <c r="O291" s="42">
        <v>630.59950000000003</v>
      </c>
      <c r="P291" s="42">
        <v>608.75350000000003</v>
      </c>
      <c r="Q291" s="42">
        <v>658.69849999999997</v>
      </c>
      <c r="R291" s="42">
        <v>296.65100000000001</v>
      </c>
      <c r="S291" s="42">
        <v>119.6725</v>
      </c>
      <c r="T291" s="42">
        <v>594.76149999999996</v>
      </c>
      <c r="U291" s="42">
        <v>501.51900000000001</v>
      </c>
      <c r="V291" s="42">
        <v>450.47399999999999</v>
      </c>
      <c r="W291" s="53">
        <v>0</v>
      </c>
    </row>
    <row r="292" spans="1:23" ht="15" customHeight="1" thickBot="1" x14ac:dyDescent="0.5">
      <c r="A292" s="22" t="s">
        <v>237</v>
      </c>
      <c r="B292" s="50">
        <v>474.57799999999997</v>
      </c>
      <c r="C292" s="50">
        <v>903.14300000000003</v>
      </c>
      <c r="D292" s="50">
        <v>1031.7584999999999</v>
      </c>
      <c r="E292" s="50">
        <v>1016.7595</v>
      </c>
      <c r="F292" s="50">
        <v>1241.8945000000001</v>
      </c>
      <c r="G292" s="50">
        <v>1520.1285</v>
      </c>
      <c r="H292" s="50">
        <v>1155.0609999999999</v>
      </c>
      <c r="I292" s="50">
        <v>865.16099999999994</v>
      </c>
      <c r="J292" s="50">
        <v>41.281999999999996</v>
      </c>
      <c r="K292" s="50">
        <v>993.86450000000002</v>
      </c>
      <c r="L292" s="50">
        <v>825.14800000000002</v>
      </c>
      <c r="M292" s="50">
        <v>1373.6005</v>
      </c>
      <c r="N292" s="50">
        <v>1083.4314999999999</v>
      </c>
      <c r="O292" s="50">
        <v>0</v>
      </c>
      <c r="P292" s="50">
        <v>21.846</v>
      </c>
      <c r="Q292" s="50">
        <v>28.099</v>
      </c>
      <c r="R292" s="50">
        <v>867.98350000000005</v>
      </c>
      <c r="S292" s="50">
        <v>510.92700000000002</v>
      </c>
      <c r="T292" s="50">
        <v>943.36649999999997</v>
      </c>
      <c r="U292" s="50">
        <v>1132.1185</v>
      </c>
      <c r="V292" s="50">
        <v>960.61850000000004</v>
      </c>
      <c r="W292" s="72">
        <v>630.59950000000003</v>
      </c>
    </row>
    <row r="293" spans="1:23" ht="9" customHeight="1" x14ac:dyDescent="0.45">
      <c r="B293" s="52"/>
      <c r="C293" s="52"/>
      <c r="D293" s="52"/>
      <c r="E293" s="52"/>
      <c r="F293" s="52"/>
      <c r="G293" s="52"/>
      <c r="H293" s="52"/>
      <c r="I293" s="52"/>
      <c r="J293" s="52"/>
      <c r="K293" s="52"/>
      <c r="L293" s="52"/>
      <c r="M293" s="52"/>
      <c r="N293" s="52"/>
      <c r="O293" s="52"/>
      <c r="P293" s="52"/>
      <c r="Q293" s="52"/>
      <c r="R293" s="52"/>
      <c r="S293" s="52"/>
      <c r="T293" s="52"/>
      <c r="U293" s="52"/>
      <c r="V293" s="52"/>
      <c r="W293" s="52"/>
    </row>
  </sheetData>
  <mergeCells count="1">
    <mergeCell ref="A10:A11"/>
  </mergeCells>
  <printOptions horizontalCentered="1"/>
  <pageMargins left="0.23622047244094491" right="0.23622047244094491" top="0.74803149606299213" bottom="0.74803149606299213" header="0.31496062992125984" footer="0.31496062992125984"/>
  <pageSetup paperSize="9" scale="47" fitToHeight="0" orientation="landscape" verticalDpi="0" r:id="rId1"/>
  <headerFooter>
    <oddFooter>&amp;L&amp;D&amp;C_x000D_&amp;1#&amp;"Calibri"&amp;10&amp;K000000 PÚBLICA&amp;RPágina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47"/>
  <sheetViews>
    <sheetView showGridLines="0" zoomScaleNormal="100" workbookViewId="0"/>
  </sheetViews>
  <sheetFormatPr baseColWidth="10" defaultColWidth="11.3984375" defaultRowHeight="14.25" x14ac:dyDescent="0.45"/>
  <cols>
    <col min="1" max="1" width="26.265625" style="1" customWidth="1"/>
    <col min="2" max="2" width="38.59765625" style="1" customWidth="1"/>
    <col min="3" max="3" width="24.86328125" style="1" customWidth="1"/>
    <col min="4" max="4" width="11.3984375" style="1"/>
    <col min="5" max="5" width="13.86328125" style="1" bestFit="1" customWidth="1"/>
    <col min="6" max="6" width="16.86328125" style="1" bestFit="1" customWidth="1"/>
    <col min="7" max="7" width="12.265625" style="1" bestFit="1" customWidth="1"/>
    <col min="8" max="16384" width="11.3984375" style="1"/>
  </cols>
  <sheetData>
    <row r="1" spans="1:3" ht="5.0999999999999996" customHeight="1" x14ac:dyDescent="0.45">
      <c r="A1" s="12"/>
      <c r="B1" s="12"/>
      <c r="C1" s="12"/>
    </row>
    <row r="2" spans="1:3" x14ac:dyDescent="0.45">
      <c r="A2" s="12"/>
      <c r="B2" s="12"/>
      <c r="C2" s="12"/>
    </row>
    <row r="3" spans="1:3" x14ac:dyDescent="0.45">
      <c r="A3" s="12"/>
      <c r="B3" s="12"/>
      <c r="C3" s="12"/>
    </row>
    <row r="4" spans="1:3" x14ac:dyDescent="0.45">
      <c r="A4" s="12"/>
      <c r="B4" s="12"/>
      <c r="C4" s="12"/>
    </row>
    <row r="5" spans="1:3" ht="5.0999999999999996" customHeight="1" thickBot="1" x14ac:dyDescent="0.5">
      <c r="A5" s="12"/>
      <c r="B5" s="12"/>
      <c r="C5" s="12"/>
    </row>
    <row r="6" spans="1:3" ht="33" customHeight="1" thickBot="1" x14ac:dyDescent="0.5">
      <c r="A6" s="27" t="s">
        <v>65</v>
      </c>
      <c r="B6" s="28"/>
      <c r="C6" s="30"/>
    </row>
    <row r="7" spans="1:3" ht="5.0999999999999996" customHeight="1" x14ac:dyDescent="0.45"/>
    <row r="8" spans="1:3" ht="50.25" customHeight="1" x14ac:dyDescent="0.45">
      <c r="A8" s="180" t="s">
        <v>83</v>
      </c>
      <c r="B8" s="180"/>
      <c r="C8" s="180"/>
    </row>
    <row r="9" spans="1:3" ht="5.0999999999999996" customHeight="1" thickBot="1" x14ac:dyDescent="0.5"/>
    <row r="10" spans="1:3" ht="15" customHeight="1" x14ac:dyDescent="0.45">
      <c r="A10" s="169" t="s">
        <v>63</v>
      </c>
      <c r="B10" s="171" t="s">
        <v>64</v>
      </c>
      <c r="C10" s="17" t="s">
        <v>11</v>
      </c>
    </row>
    <row r="11" spans="1:3" ht="33" customHeight="1" x14ac:dyDescent="0.45">
      <c r="A11" s="170"/>
      <c r="B11" s="172"/>
      <c r="C11" s="20" t="s">
        <v>57</v>
      </c>
    </row>
    <row r="12" spans="1:3" x14ac:dyDescent="0.45">
      <c r="A12" s="21" t="str">
        <f>'Entry capacity'!A12</f>
        <v>CI Tarifa</v>
      </c>
      <c r="B12" s="4" t="str">
        <f>'Entry capacity'!B12</f>
        <v>CI Tarifa</v>
      </c>
      <c r="C12" s="46">
        <f>'Entry capacity'!C12</f>
        <v>0</v>
      </c>
    </row>
    <row r="13" spans="1:3" x14ac:dyDescent="0.45">
      <c r="A13" s="36" t="str">
        <f>'Entry capacity'!A13</f>
        <v>CI Almería</v>
      </c>
      <c r="B13" s="4" t="str">
        <f>'Entry capacity'!B13</f>
        <v>CI Almería</v>
      </c>
      <c r="C13" s="53">
        <f>'Entry capacity'!C13</f>
        <v>292116.1091982472</v>
      </c>
    </row>
    <row r="14" spans="1:3" x14ac:dyDescent="0.45">
      <c r="A14" s="36" t="str">
        <f>'Entry capacity'!A14</f>
        <v>CI Biriatou</v>
      </c>
      <c r="B14" s="4" t="str">
        <f>'Entry capacity'!B14</f>
        <v>VIP Pirineos</v>
      </c>
      <c r="C14" s="53">
        <f>'Entry capacity'!C14</f>
        <v>17455.203873256618</v>
      </c>
    </row>
    <row r="15" spans="1:3" x14ac:dyDescent="0.45">
      <c r="A15" s="36" t="str">
        <f>'Entry capacity'!A15</f>
        <v>CI Larrau</v>
      </c>
      <c r="B15" s="4" t="str">
        <f>'Entry capacity'!B15</f>
        <v>VIP Pirineos</v>
      </c>
      <c r="C15" s="53">
        <f>'Entry capacity'!C15</f>
        <v>48001.8106514557</v>
      </c>
    </row>
    <row r="16" spans="1:3" x14ac:dyDescent="0.45">
      <c r="A16" s="36" t="str">
        <f>'Entry capacity'!A16</f>
        <v>CI Badajoz</v>
      </c>
      <c r="B16" s="4" t="str">
        <f>'Entry capacity'!B16</f>
        <v>VIP Ibérico</v>
      </c>
      <c r="C16" s="53">
        <f>'Entry capacity'!C16</f>
        <v>41452.058974969485</v>
      </c>
    </row>
    <row r="17" spans="1:3" x14ac:dyDescent="0.45">
      <c r="A17" s="36" t="str">
        <f>'Entry capacity'!A17</f>
        <v>CI Tuy</v>
      </c>
      <c r="B17" s="6" t="str">
        <f>'Entry capacity'!B17</f>
        <v>VIP Ibérico</v>
      </c>
      <c r="C17" s="53">
        <f>'Entry capacity'!C17</f>
        <v>18841.844988622492</v>
      </c>
    </row>
    <row r="18" spans="1:3" x14ac:dyDescent="0.45">
      <c r="A18" s="36" t="str">
        <f>'Entry capacity'!A18</f>
        <v>PR Barcelona</v>
      </c>
      <c r="B18" s="6" t="str">
        <f>'Entry capacity'!B18</f>
        <v>Planta GNL / LNG Plant</v>
      </c>
      <c r="C18" s="53">
        <f>'Entry capacity'!C18</f>
        <v>79011.246533867685</v>
      </c>
    </row>
    <row r="19" spans="1:3" x14ac:dyDescent="0.45">
      <c r="A19" s="36" t="str">
        <f>'Entry capacity'!A19</f>
        <v>PR Cartagena</v>
      </c>
      <c r="B19" s="6" t="str">
        <f>'Entry capacity'!B19</f>
        <v>Planta GNL / LNG Plant</v>
      </c>
      <c r="C19" s="53">
        <f>'Entry capacity'!C19</f>
        <v>97169.58147500093</v>
      </c>
    </row>
    <row r="20" spans="1:3" x14ac:dyDescent="0.45">
      <c r="A20" s="36" t="str">
        <f>'Entry capacity'!A20</f>
        <v>PR Huelva</v>
      </c>
      <c r="B20" s="6" t="str">
        <f>'Entry capacity'!B20</f>
        <v>Planta GNL / LNG Plant</v>
      </c>
      <c r="C20" s="53">
        <f>'Entry capacity'!C20</f>
        <v>134694.45630052465</v>
      </c>
    </row>
    <row r="21" spans="1:3" x14ac:dyDescent="0.45">
      <c r="A21" s="36" t="str">
        <f>'Entry capacity'!A21</f>
        <v>PR Bilbao</v>
      </c>
      <c r="B21" s="6" t="str">
        <f>'Entry capacity'!B21</f>
        <v>Planta GNL / LNG Plant</v>
      </c>
      <c r="C21" s="53">
        <f>'Entry capacity'!C21</f>
        <v>201031.52440803184</v>
      </c>
    </row>
    <row r="22" spans="1:3" x14ac:dyDescent="0.45">
      <c r="A22" s="36" t="str">
        <f>'Entry capacity'!A22</f>
        <v>PR Sagunto</v>
      </c>
      <c r="B22" s="6" t="str">
        <f>'Entry capacity'!B22</f>
        <v>Planta GNL / LNG Plant</v>
      </c>
      <c r="C22" s="53">
        <f>'Entry capacity'!C22</f>
        <v>83872.748420870848</v>
      </c>
    </row>
    <row r="23" spans="1:3" x14ac:dyDescent="0.45">
      <c r="A23" s="36" t="str">
        <f>'Entry capacity'!A23</f>
        <v>PR Mugardos</v>
      </c>
      <c r="B23" s="6" t="str">
        <f>'Entry capacity'!B23</f>
        <v>Planta GNL / LNG Plant</v>
      </c>
      <c r="C23" s="53">
        <f>'Entry capacity'!C23</f>
        <v>78316.198690625097</v>
      </c>
    </row>
    <row r="24" spans="1:3" x14ac:dyDescent="0.45">
      <c r="A24" s="36" t="str">
        <f>'Entry capacity'!A24</f>
        <v>PR El Musel</v>
      </c>
      <c r="B24" s="6" t="str">
        <f>'Entry capacity'!B24</f>
        <v>Planta GNL / LNG Plant</v>
      </c>
      <c r="C24" s="53">
        <f>'Entry capacity'!C24</f>
        <v>38481.830254442037</v>
      </c>
    </row>
    <row r="25" spans="1:3" x14ac:dyDescent="0.45">
      <c r="A25" s="36" t="str">
        <f>'Entry capacity'!A25</f>
        <v>YAC/AS Marismas</v>
      </c>
      <c r="B25" s="6" t="str">
        <f>'Entry capacity'!B25</f>
        <v>YAC Marismas / AASS - Storage facilities</v>
      </c>
      <c r="C25" s="53">
        <f>'Entry capacity'!C25</f>
        <v>968.92226814344394</v>
      </c>
    </row>
    <row r="26" spans="1:3" x14ac:dyDescent="0.45">
      <c r="A26" s="36" t="str">
        <f>'Entry capacity'!A26</f>
        <v>YAC Aznalcázar</v>
      </c>
      <c r="B26" s="6" t="str">
        <f>'Entry capacity'!B26</f>
        <v>YAC Aznalcázar</v>
      </c>
      <c r="C26" s="53">
        <f>'Entry capacity'!C26</f>
        <v>105.20547945205483</v>
      </c>
    </row>
    <row r="27" spans="1:3" x14ac:dyDescent="0.45">
      <c r="A27" s="36" t="str">
        <f>'Entry capacity'!A27</f>
        <v>YAC Poseidon</v>
      </c>
      <c r="B27" s="6" t="str">
        <f>'Entry capacity'!B27</f>
        <v>YAC Poseidon</v>
      </c>
      <c r="C27" s="53">
        <f>'Entry capacity'!C27</f>
        <v>0</v>
      </c>
    </row>
    <row r="28" spans="1:3" x14ac:dyDescent="0.45">
      <c r="A28" s="36" t="str">
        <f>'Entry capacity'!A28</f>
        <v>YAC Viura</v>
      </c>
      <c r="B28" s="6" t="str">
        <f>'Entry capacity'!B28</f>
        <v>YAC Viura</v>
      </c>
      <c r="C28" s="53">
        <f>'Entry capacity'!C28</f>
        <v>1175.5893553188287</v>
      </c>
    </row>
    <row r="29" spans="1:3" x14ac:dyDescent="0.45">
      <c r="A29" s="36" t="str">
        <f>'Entry capacity'!A29</f>
        <v>BIO MADRID</v>
      </c>
      <c r="B29" s="6" t="str">
        <f>'Entry capacity'!B29</f>
        <v>BIO Madrid</v>
      </c>
      <c r="C29" s="53">
        <f>'Entry capacity'!C29</f>
        <v>600</v>
      </c>
    </row>
    <row r="30" spans="1:3" x14ac:dyDescent="0.45">
      <c r="A30" s="36" t="str">
        <f>'Entry capacity'!A30</f>
        <v>15.03A</v>
      </c>
      <c r="B30" s="6" t="str">
        <f>'Entry capacity'!B30</f>
        <v>BIO La Galera</v>
      </c>
      <c r="C30" s="53">
        <f>'Entry capacity'!C30</f>
        <v>90</v>
      </c>
    </row>
    <row r="31" spans="1:3" x14ac:dyDescent="0.45">
      <c r="A31" s="36" t="str">
        <f>'Entry capacity'!A31</f>
        <v>AS Serrablo</v>
      </c>
      <c r="B31" s="6" t="str">
        <f>'Entry capacity'!B31</f>
        <v>AA.SS / Storage facilities</v>
      </c>
      <c r="C31" s="53">
        <f>'Entry capacity'!C31</f>
        <v>21727.788145268922</v>
      </c>
    </row>
    <row r="32" spans="1:3" x14ac:dyDescent="0.45">
      <c r="A32" s="36" t="str">
        <f>'Entry capacity'!A32</f>
        <v>AS Gaviota</v>
      </c>
      <c r="B32" s="6" t="str">
        <f>'Entry capacity'!B32</f>
        <v>AA.SS / Storage facilities</v>
      </c>
      <c r="C32" s="53">
        <f>'Entry capacity'!C32</f>
        <v>25711.44022352251</v>
      </c>
    </row>
    <row r="33" spans="1:7" ht="14.65" thickBot="1" x14ac:dyDescent="0.5">
      <c r="A33" s="36" t="str">
        <f>'Entry capacity'!A33</f>
        <v>AS Yela</v>
      </c>
      <c r="B33" s="6" t="str">
        <f>'Entry capacity'!B33</f>
        <v>AA.SS / Storage facilities</v>
      </c>
      <c r="C33" s="53">
        <f>'Entry capacity'!C33</f>
        <v>17117.295050288241</v>
      </c>
    </row>
    <row r="34" spans="1:7" ht="18.75" customHeight="1" thickBot="1" x14ac:dyDescent="0.5">
      <c r="A34" s="23" t="s">
        <v>7</v>
      </c>
      <c r="B34" s="24"/>
      <c r="C34" s="54">
        <f>SUM(C12:C33)</f>
        <v>1197940.8542919087</v>
      </c>
    </row>
    <row r="35" spans="1:7" ht="9" customHeight="1" x14ac:dyDescent="0.45">
      <c r="C35" s="52">
        <f>C34-'Entry capacity'!C34</f>
        <v>0</v>
      </c>
    </row>
    <row r="36" spans="1:7" ht="27.75" customHeight="1" x14ac:dyDescent="0.45">
      <c r="A36" s="68" t="s">
        <v>84</v>
      </c>
      <c r="B36" s="13"/>
      <c r="C36" s="14"/>
    </row>
    <row r="37" spans="1:7" ht="5.0999999999999996" customHeight="1" thickBot="1" x14ac:dyDescent="0.5"/>
    <row r="38" spans="1:7" ht="15" customHeight="1" x14ac:dyDescent="0.45">
      <c r="A38" s="169" t="s">
        <v>63</v>
      </c>
      <c r="B38" s="171" t="s">
        <v>64</v>
      </c>
      <c r="C38" s="17" t="s">
        <v>11</v>
      </c>
    </row>
    <row r="39" spans="1:7" ht="33" customHeight="1" x14ac:dyDescent="0.45">
      <c r="A39" s="170"/>
      <c r="B39" s="172"/>
      <c r="C39" s="20" t="s">
        <v>57</v>
      </c>
    </row>
    <row r="40" spans="1:7" x14ac:dyDescent="0.45">
      <c r="A40" s="21" t="str">
        <f t="shared" ref="A40:B61" si="0">A12</f>
        <v>CI Tarifa</v>
      </c>
      <c r="B40" s="4" t="str">
        <f t="shared" si="0"/>
        <v>CI Tarifa</v>
      </c>
      <c r="C40" s="46" cm="1">
        <f t="array" ref="C40">SUMPRODUCT(TRANSPOSE('Distance Matrix_en'!$B12:$JV12),'Exit Capacity'!C$12:C$292)/(SUM('Exit Capacity'!C$12:C$292)-IFERROR(VLOOKUP($A40,'Exit Capacity'!$A$12:$D$292,3,FALSE),0))</f>
        <v>898.23260497000672</v>
      </c>
      <c r="F40" s="130"/>
    </row>
    <row r="41" spans="1:7" x14ac:dyDescent="0.45">
      <c r="A41" s="36" t="str">
        <f t="shared" si="0"/>
        <v>CI Almería</v>
      </c>
      <c r="B41" s="4" t="str">
        <f t="shared" si="0"/>
        <v>CI Almería</v>
      </c>
      <c r="C41" s="53" cm="1">
        <f t="array" ref="C41">SUMPRODUCT(TRANSPOSE('Distance Matrix_en'!$B13:$JV13),'Exit Capacity'!C$12:C$292)/(SUM('Exit Capacity'!C$12:C$292)-IFERROR(VLOOKUP($A41,'Exit Capacity'!$A$12:$D$292,3,FALSE),0))</f>
        <v>820.20503602450037</v>
      </c>
      <c r="F41" s="130"/>
    </row>
    <row r="42" spans="1:7" x14ac:dyDescent="0.45">
      <c r="A42" s="36" t="str">
        <f t="shared" si="0"/>
        <v>CI Biriatou</v>
      </c>
      <c r="B42" s="4" t="str">
        <f t="shared" si="0"/>
        <v>VIP Pirineos</v>
      </c>
      <c r="C42" s="53" cm="1">
        <f t="array" ref="C42">SUMPRODUCT(TRANSPOSE('Distance Matrix_en'!$B14:$JV14),'Exit Capacity'!C$12:C$292)/(SUM('Exit Capacity'!C$12:C$292)-IFERROR(VLOOKUP($A42,'Exit Capacity'!$A$12:$D$292,3,FALSE),0))</f>
        <v>641.70957497380357</v>
      </c>
      <c r="F42" s="130"/>
      <c r="G42" s="128"/>
    </row>
    <row r="43" spans="1:7" x14ac:dyDescent="0.45">
      <c r="A43" s="36" t="str">
        <f t="shared" si="0"/>
        <v>CI Larrau</v>
      </c>
      <c r="B43" s="4" t="str">
        <f t="shared" si="0"/>
        <v>VIP Pirineos</v>
      </c>
      <c r="C43" s="53" cm="1">
        <f t="array" ref="C43">SUMPRODUCT(TRANSPOSE('Distance Matrix_en'!$B15:$JV15),'Exit Capacity'!C$12:C$292)/(SUM('Exit Capacity'!C$12:C$292)-IFERROR(VLOOKUP($A43,'Exit Capacity'!$A$12:$D$292,3,FALSE),0))</f>
        <v>598.25651976337963</v>
      </c>
      <c r="F43" s="130"/>
      <c r="G43" s="128"/>
    </row>
    <row r="44" spans="1:7" x14ac:dyDescent="0.45">
      <c r="A44" s="36" t="str">
        <f t="shared" si="0"/>
        <v>CI Badajoz</v>
      </c>
      <c r="B44" s="4" t="str">
        <f t="shared" si="0"/>
        <v>VIP Ibérico</v>
      </c>
      <c r="C44" s="53" cm="1">
        <f t="array" ref="C44">SUMPRODUCT(TRANSPOSE('Distance Matrix_en'!$B16:$JV16),'Exit Capacity'!C$12:C$292)/(SUM('Exit Capacity'!C$12:C$292)-IFERROR(VLOOKUP($A44,'Exit Capacity'!$A$12:$D$292,3,FALSE),0))</f>
        <v>996.81578679491031</v>
      </c>
      <c r="F44" s="130"/>
    </row>
    <row r="45" spans="1:7" x14ac:dyDescent="0.45">
      <c r="A45" s="36" t="str">
        <f t="shared" si="0"/>
        <v>CI Tuy</v>
      </c>
      <c r="B45" s="6" t="str">
        <f t="shared" si="0"/>
        <v>VIP Ibérico</v>
      </c>
      <c r="C45" s="53" cm="1">
        <f t="array" ref="C45">SUMPRODUCT(TRANSPOSE('Distance Matrix_en'!$B17:$JV17),'Exit Capacity'!C$12:C$292)/(SUM('Exit Capacity'!C$12:C$292)-IFERROR(VLOOKUP($A45,'Exit Capacity'!$A$12:$D$292,3,FALSE),0))</f>
        <v>1127.4839863037485</v>
      </c>
      <c r="F45" s="130"/>
    </row>
    <row r="46" spans="1:7" x14ac:dyDescent="0.45">
      <c r="A46" s="36" t="str">
        <f t="shared" si="0"/>
        <v>PR Barcelona</v>
      </c>
      <c r="B46" s="6" t="str">
        <f t="shared" si="0"/>
        <v>Planta GNL / LNG Plant</v>
      </c>
      <c r="C46" s="53" cm="1">
        <f t="array" ref="C46">SUMPRODUCT(TRANSPOSE('Distance Matrix_en'!$B18:$JV18),'Exit Capacity'!C$12:C$292)/(SUM('Exit Capacity'!C$12:C$292)-IFERROR(VLOOKUP($A46,'Exit Capacity'!$A$12:$D$292,3,FALSE),0))</f>
        <v>637.96490986918911</v>
      </c>
      <c r="F46" s="130"/>
    </row>
    <row r="47" spans="1:7" x14ac:dyDescent="0.45">
      <c r="A47" s="36" t="str">
        <f t="shared" si="0"/>
        <v>PR Cartagena</v>
      </c>
      <c r="B47" s="6" t="str">
        <f t="shared" si="0"/>
        <v>Planta GNL / LNG Plant</v>
      </c>
      <c r="C47" s="53" cm="1">
        <f t="array" ref="C47">SUMPRODUCT(TRANSPOSE('Distance Matrix_en'!$B19:$JV19),'Exit Capacity'!C$12:C$292)/(SUM('Exit Capacity'!C$12:C$292)-IFERROR(VLOOKUP($A47,'Exit Capacity'!$A$12:$D$292,3,FALSE),0))</f>
        <v>712.42082963398514</v>
      </c>
      <c r="F47" s="130"/>
    </row>
    <row r="48" spans="1:7" x14ac:dyDescent="0.45">
      <c r="A48" s="36" t="str">
        <f t="shared" si="0"/>
        <v>PR Huelva</v>
      </c>
      <c r="B48" s="6" t="str">
        <f t="shared" si="0"/>
        <v>Planta GNL / LNG Plant</v>
      </c>
      <c r="C48" s="53" cm="1">
        <f t="array" ref="C48">SUMPRODUCT(TRANSPOSE('Distance Matrix_en'!$B20:$JV20),'Exit Capacity'!C$12:C$292)/(SUM('Exit Capacity'!C$12:C$292)-IFERROR(VLOOKUP($A48,'Exit Capacity'!$A$12:$D$292,3,FALSE),0))</f>
        <v>859.93477230083465</v>
      </c>
      <c r="F48" s="130"/>
    </row>
    <row r="49" spans="1:6" x14ac:dyDescent="0.45">
      <c r="A49" s="36" t="str">
        <f t="shared" si="0"/>
        <v>PR Bilbao</v>
      </c>
      <c r="B49" s="6" t="str">
        <f t="shared" si="0"/>
        <v>Planta GNL / LNG Plant</v>
      </c>
      <c r="C49" s="53" cm="1">
        <f t="array" ref="C49">SUMPRODUCT(TRANSPOSE('Distance Matrix_en'!$B21:$JV21),'Exit Capacity'!C$12:C$292)/(SUM('Exit Capacity'!C$12:C$292)-IFERROR(VLOOKUP($A49,'Exit Capacity'!$A$12:$D$292,3,FALSE),0))</f>
        <v>576.16082465388638</v>
      </c>
      <c r="F49" s="130"/>
    </row>
    <row r="50" spans="1:6" x14ac:dyDescent="0.45">
      <c r="A50" s="36" t="str">
        <f t="shared" si="0"/>
        <v>PR Sagunto</v>
      </c>
      <c r="B50" s="6" t="str">
        <f t="shared" si="0"/>
        <v>Planta GNL / LNG Plant</v>
      </c>
      <c r="C50" s="53" cm="1">
        <f t="array" ref="C50">SUMPRODUCT(TRANSPOSE('Distance Matrix_en'!$B22:$JV22),'Exit Capacity'!C$12:C$292)/(SUM('Exit Capacity'!C$12:C$292)-IFERROR(VLOOKUP($A50,'Exit Capacity'!$A$12:$D$292,3,FALSE),0))</f>
        <v>553.30908419818547</v>
      </c>
      <c r="F50" s="130"/>
    </row>
    <row r="51" spans="1:6" x14ac:dyDescent="0.45">
      <c r="A51" s="36" t="str">
        <f t="shared" si="0"/>
        <v>PR Mugardos</v>
      </c>
      <c r="B51" s="6" t="str">
        <f t="shared" si="0"/>
        <v>Planta GNL / LNG Plant</v>
      </c>
      <c r="C51" s="53" cm="1">
        <f t="array" ref="C51">SUMPRODUCT(TRANSPOSE('Distance Matrix_en'!$B23:$JV23),'Exit Capacity'!C$12:C$292)/(SUM('Exit Capacity'!C$12:C$292)-IFERROR(VLOOKUP($A51,'Exit Capacity'!$A$12:$D$292,3,FALSE),0))</f>
        <v>982.18891418886221</v>
      </c>
      <c r="F51" s="130"/>
    </row>
    <row r="52" spans="1:6" x14ac:dyDescent="0.45">
      <c r="A52" s="36" t="str">
        <f t="shared" si="0"/>
        <v>PR El Musel</v>
      </c>
      <c r="B52" s="6" t="str">
        <f t="shared" si="0"/>
        <v>Planta GNL / LNG Plant</v>
      </c>
      <c r="C52" s="53" cm="1">
        <f t="array" ref="C52">SUMPRODUCT(TRANSPOSE('Distance Matrix_en'!$B24:$JV24),'Exit Capacity'!C$12:C$292)/(SUM('Exit Capacity'!C$12:C$292)-IFERROR(VLOOKUP($A52,'Exit Capacity'!$A$12:$D$292,3,FALSE),0))</f>
        <v>714.33721444758999</v>
      </c>
      <c r="F52" s="130"/>
    </row>
    <row r="53" spans="1:6" x14ac:dyDescent="0.45">
      <c r="A53" s="36" t="str">
        <f t="shared" si="0"/>
        <v>YAC/AS Marismas</v>
      </c>
      <c r="B53" s="6" t="str">
        <f t="shared" si="0"/>
        <v>YAC Marismas / AASS - Storage facilities</v>
      </c>
      <c r="C53" s="53" cm="1">
        <f t="array" ref="C53">SUMPRODUCT(TRANSPOSE('Distance Matrix_en'!$B25:$JV25),'Exit Capacity'!C$12:C$292)/(SUM('Exit Capacity'!C$12:C$292)-IFERROR(VLOOKUP($A53,'Exit Capacity'!$A$12:$D$292,3,FALSE),0))</f>
        <v>820.79534320327616</v>
      </c>
      <c r="F53" s="130"/>
    </row>
    <row r="54" spans="1:6" x14ac:dyDescent="0.45">
      <c r="A54" s="36" t="str">
        <f t="shared" si="0"/>
        <v>YAC Aznalcázar</v>
      </c>
      <c r="B54" s="6" t="str">
        <f t="shared" si="0"/>
        <v>YAC Aznalcázar</v>
      </c>
      <c r="C54" s="53" cm="1">
        <f t="array" ref="C54">SUMPRODUCT(TRANSPOSE('Distance Matrix_en'!$B26:$JV26),'Exit Capacity'!C$12:C$292)/(SUM('Exit Capacity'!C$12:C$292)-IFERROR(VLOOKUP($A54,'Exit Capacity'!$A$12:$D$292,3,FALSE),0))</f>
        <v>800.05030155946213</v>
      </c>
      <c r="F54" s="130"/>
    </row>
    <row r="55" spans="1:6" x14ac:dyDescent="0.45">
      <c r="A55" s="36" t="str">
        <f t="shared" si="0"/>
        <v>YAC Poseidon</v>
      </c>
      <c r="B55" s="6" t="str">
        <f t="shared" si="0"/>
        <v>YAC Poseidon</v>
      </c>
      <c r="C55" s="53" cm="1">
        <f t="array" ref="C55">SUMPRODUCT(TRANSPOSE('Distance Matrix_en'!$B27:$JV27),'Exit Capacity'!C$12:C$292)/(SUM('Exit Capacity'!C$12:C$292)-IFERROR(VLOOKUP($A55,'Exit Capacity'!$A$12:$D$292,3,FALSE),0))</f>
        <v>846.87854076839835</v>
      </c>
      <c r="F55" s="130"/>
    </row>
    <row r="56" spans="1:6" x14ac:dyDescent="0.45">
      <c r="A56" s="36" t="str">
        <f t="shared" si="0"/>
        <v>YAC Viura</v>
      </c>
      <c r="B56" s="6" t="str">
        <f t="shared" si="0"/>
        <v>YAC Viura</v>
      </c>
      <c r="C56" s="53" cm="1">
        <f t="array" ref="C56">SUMPRODUCT(TRANSPOSE('Distance Matrix_en'!$B28:$JV28),'Exit Capacity'!C$12:C$292)/(SUM('Exit Capacity'!C$12:C$292)-IFERROR(VLOOKUP($A56,'Exit Capacity'!$A$12:$D$292,3,FALSE),0))</f>
        <v>461.27479201816914</v>
      </c>
      <c r="F56" s="130"/>
    </row>
    <row r="57" spans="1:6" x14ac:dyDescent="0.45">
      <c r="A57" s="36" t="str">
        <f t="shared" si="0"/>
        <v>BIO MADRID</v>
      </c>
      <c r="B57" s="6" t="str">
        <f t="shared" si="0"/>
        <v>BIO Madrid</v>
      </c>
      <c r="C57" s="53" cm="1">
        <f t="array" ref="C57">SUMPRODUCT(TRANSPOSE('Distance Matrix_en'!$B29:$JV29),'Exit Capacity'!C$12:C$292)/(SUM('Exit Capacity'!C$12:C$292)-IFERROR(VLOOKUP($A57,'Exit Capacity'!$A$12:$D$292,3,FALSE),0))</f>
        <v>493.52412879437765</v>
      </c>
      <c r="F57" s="130"/>
    </row>
    <row r="58" spans="1:6" x14ac:dyDescent="0.45">
      <c r="A58" s="36" t="str">
        <f t="shared" si="0"/>
        <v>15.03A</v>
      </c>
      <c r="B58" s="6" t="str">
        <f t="shared" si="0"/>
        <v>BIO La Galera</v>
      </c>
      <c r="C58" s="53" cm="1">
        <f t="array" ref="C58">SUMPRODUCT(TRANSPOSE('Distance Matrix_en'!$B30:$JV30),'Exit Capacity'!C$12:C$292)/(SUM('Exit Capacity'!C$12:C$292)-IFERROR(VLOOKUP($A58,'Exit Capacity'!$A$12:$D$292,3,FALSE),0))</f>
        <v>528.97831720981731</v>
      </c>
      <c r="F58" s="130"/>
    </row>
    <row r="59" spans="1:6" x14ac:dyDescent="0.45">
      <c r="A59" s="36" t="str">
        <f t="shared" si="0"/>
        <v>AS Serrablo</v>
      </c>
      <c r="B59" s="6" t="str">
        <f t="shared" si="0"/>
        <v>AA.SS / Storage facilities</v>
      </c>
      <c r="C59" s="53" cm="1">
        <f t="array" ref="C59">SUMPRODUCT(TRANSPOSE('Distance Matrix_en'!$B31:$JV31),'Exit Capacity'!C$12:C$292)/(SUM('Exit Capacity'!C$12:C$292)-IFERROR(VLOOKUP($A59,'Exit Capacity'!$A$12:$D$292,3,FALSE),0))</f>
        <v>612.2339424846399</v>
      </c>
      <c r="F59" s="130"/>
    </row>
    <row r="60" spans="1:6" x14ac:dyDescent="0.45">
      <c r="A60" s="36" t="str">
        <f t="shared" si="0"/>
        <v>AS Gaviota</v>
      </c>
      <c r="B60" s="6" t="str">
        <f t="shared" si="0"/>
        <v>AA.SS / Storage facilities</v>
      </c>
      <c r="C60" s="53" cm="1">
        <f t="array" ref="C60">SUMPRODUCT(TRANSPOSE('Distance Matrix_en'!$B32:$JV32),'Exit Capacity'!C$12:C$292)/(SUM('Exit Capacity'!C$12:C$292)-IFERROR(VLOOKUP($A60,'Exit Capacity'!$A$12:$D$292,3,FALSE),0))</f>
        <v>563.59882708480188</v>
      </c>
      <c r="F60" s="130"/>
    </row>
    <row r="61" spans="1:6" ht="14.65" thickBot="1" x14ac:dyDescent="0.5">
      <c r="A61" s="36" t="str">
        <f t="shared" si="0"/>
        <v>AS Yela</v>
      </c>
      <c r="B61" s="6" t="str">
        <f t="shared" si="0"/>
        <v>AA.SS / Storage facilities</v>
      </c>
      <c r="C61" s="53" cm="1">
        <f t="array" ref="C61">SUMPRODUCT(TRANSPOSE('Distance Matrix_en'!$B33:$JV33),'Exit Capacity'!C$12:C$292)/(SUM('Exit Capacity'!C$12:C$292)-IFERROR(VLOOKUP($A61,'Exit Capacity'!$A$12:$D$292,3,FALSE),0))</f>
        <v>504.02735440513345</v>
      </c>
      <c r="F61" s="130"/>
    </row>
    <row r="62" spans="1:6" ht="18.75" customHeight="1" thickBot="1" x14ac:dyDescent="0.5">
      <c r="A62" s="23" t="s">
        <v>7</v>
      </c>
      <c r="B62" s="24"/>
      <c r="C62" s="54">
        <f>SUM(C40:C61)</f>
        <v>15750.381605650957</v>
      </c>
    </row>
    <row r="63" spans="1:6" ht="9" customHeight="1" x14ac:dyDescent="0.45">
      <c r="A63" s="60">
        <f>A37</f>
        <v>0</v>
      </c>
      <c r="B63" s="60">
        <f>B37</f>
        <v>0</v>
      </c>
      <c r="C63" s="60"/>
    </row>
    <row r="64" spans="1:6" ht="43.15" customHeight="1" x14ac:dyDescent="0.45">
      <c r="A64" s="180" t="s">
        <v>85</v>
      </c>
      <c r="B64" s="180"/>
      <c r="C64" s="180"/>
    </row>
    <row r="65" spans="1:4" ht="5.0999999999999996" customHeight="1" thickBot="1" x14ac:dyDescent="0.5"/>
    <row r="66" spans="1:4" ht="15" customHeight="1" x14ac:dyDescent="0.45">
      <c r="A66" s="169" t="str">
        <f>A40</f>
        <v>CI Tarifa</v>
      </c>
      <c r="B66" s="171" t="str">
        <f>B40</f>
        <v>CI Tarifa</v>
      </c>
      <c r="C66" s="17" t="s">
        <v>11</v>
      </c>
    </row>
    <row r="67" spans="1:4" ht="33" customHeight="1" x14ac:dyDescent="0.45">
      <c r="A67" s="170" t="str">
        <f>A41</f>
        <v>CI Almería</v>
      </c>
      <c r="B67" s="172" t="str">
        <f>B41</f>
        <v>CI Almería</v>
      </c>
      <c r="C67" s="20" t="s">
        <v>57</v>
      </c>
    </row>
    <row r="68" spans="1:4" x14ac:dyDescent="0.45">
      <c r="A68" s="21" t="str">
        <f t="shared" ref="A68:B89" si="1">A40</f>
        <v>CI Tarifa</v>
      </c>
      <c r="B68" s="4" t="str">
        <f t="shared" si="1"/>
        <v>CI Tarifa</v>
      </c>
      <c r="C68" s="55">
        <f t="shared" ref="C68:C89" si="2">C12*C40/SUMPRODUCT(C$12:C$33,C$40:C$61)</f>
        <v>0</v>
      </c>
      <c r="D68" s="52"/>
    </row>
    <row r="69" spans="1:4" x14ac:dyDescent="0.45">
      <c r="A69" s="36" t="str">
        <f t="shared" si="1"/>
        <v>CI Almería</v>
      </c>
      <c r="B69" s="4" t="str">
        <f t="shared" si="1"/>
        <v>CI Almería</v>
      </c>
      <c r="C69" s="58">
        <f t="shared" si="2"/>
        <v>0.27153620381826449</v>
      </c>
      <c r="D69" s="52"/>
    </row>
    <row r="70" spans="1:4" x14ac:dyDescent="0.45">
      <c r="A70" s="36" t="str">
        <f t="shared" si="1"/>
        <v>CI Biriatou</v>
      </c>
      <c r="B70" s="4" t="str">
        <f t="shared" si="1"/>
        <v>VIP Pirineos</v>
      </c>
      <c r="C70" s="58">
        <f t="shared" si="2"/>
        <v>1.269443125955814E-2</v>
      </c>
      <c r="D70" s="52"/>
    </row>
    <row r="71" spans="1:4" x14ac:dyDescent="0.45">
      <c r="A71" s="36" t="str">
        <f t="shared" si="1"/>
        <v>CI Larrau</v>
      </c>
      <c r="B71" s="4" t="str">
        <f t="shared" si="1"/>
        <v>VIP Pirineos</v>
      </c>
      <c r="C71" s="58">
        <f t="shared" si="2"/>
        <v>3.2545793370122353E-2</v>
      </c>
      <c r="D71" s="52"/>
    </row>
    <row r="72" spans="1:4" x14ac:dyDescent="0.45">
      <c r="A72" s="36" t="str">
        <f t="shared" si="1"/>
        <v>CI Badajoz</v>
      </c>
      <c r="B72" s="4" t="str">
        <f t="shared" si="1"/>
        <v>VIP Ibérico</v>
      </c>
      <c r="C72" s="58">
        <f t="shared" si="2"/>
        <v>4.6828561578234167E-2</v>
      </c>
      <c r="D72" s="52"/>
    </row>
    <row r="73" spans="1:4" x14ac:dyDescent="0.45">
      <c r="A73" s="36" t="str">
        <f t="shared" si="1"/>
        <v>CI Tuy</v>
      </c>
      <c r="B73" s="6" t="str">
        <f t="shared" si="1"/>
        <v>VIP Ibérico</v>
      </c>
      <c r="C73" s="58">
        <f t="shared" si="2"/>
        <v>2.407595993550549E-2</v>
      </c>
      <c r="D73" s="52"/>
    </row>
    <row r="74" spans="1:4" x14ac:dyDescent="0.45">
      <c r="A74" s="36" t="str">
        <f t="shared" si="1"/>
        <v>PR Barcelona</v>
      </c>
      <c r="B74" s="6" t="str">
        <f t="shared" si="1"/>
        <v>Planta GNL / LNG Plant</v>
      </c>
      <c r="C74" s="58">
        <f t="shared" si="2"/>
        <v>5.7126222682791612E-2</v>
      </c>
      <c r="D74" s="52"/>
    </row>
    <row r="75" spans="1:4" x14ac:dyDescent="0.45">
      <c r="A75" s="36" t="str">
        <f t="shared" si="1"/>
        <v>PR Cartagena</v>
      </c>
      <c r="B75" s="6" t="str">
        <f t="shared" si="1"/>
        <v>Planta GNL / LNG Plant</v>
      </c>
      <c r="C75" s="58">
        <f t="shared" si="2"/>
        <v>7.8454298601899231E-2</v>
      </c>
      <c r="D75" s="52"/>
    </row>
    <row r="76" spans="1:4" x14ac:dyDescent="0.45">
      <c r="A76" s="36" t="str">
        <f t="shared" si="1"/>
        <v>PR Huelva</v>
      </c>
      <c r="B76" s="6" t="str">
        <f t="shared" si="1"/>
        <v>Planta GNL / LNG Plant</v>
      </c>
      <c r="C76" s="58">
        <f t="shared" si="2"/>
        <v>0.13126986394370627</v>
      </c>
      <c r="D76" s="52"/>
    </row>
    <row r="77" spans="1:4" x14ac:dyDescent="0.45">
      <c r="A77" s="36" t="str">
        <f t="shared" si="1"/>
        <v>PR Bilbao</v>
      </c>
      <c r="B77" s="6" t="str">
        <f t="shared" si="1"/>
        <v>Planta GNL / LNG Plant</v>
      </c>
      <c r="C77" s="58">
        <f t="shared" si="2"/>
        <v>0.13126764522929182</v>
      </c>
      <c r="D77" s="52"/>
    </row>
    <row r="78" spans="1:4" x14ac:dyDescent="0.45">
      <c r="A78" s="36" t="str">
        <f t="shared" si="1"/>
        <v>PR Sagunto</v>
      </c>
      <c r="B78" s="6" t="str">
        <f t="shared" si="1"/>
        <v>Planta GNL / LNG Plant</v>
      </c>
      <c r="C78" s="58">
        <f t="shared" si="2"/>
        <v>5.2594275652788729E-2</v>
      </c>
      <c r="D78" s="52"/>
    </row>
    <row r="79" spans="1:4" x14ac:dyDescent="0.45">
      <c r="A79" s="36" t="str">
        <f t="shared" si="1"/>
        <v>PR Mugardos</v>
      </c>
      <c r="B79" s="6" t="str">
        <f t="shared" si="1"/>
        <v>Planta GNL / LNG Plant</v>
      </c>
      <c r="C79" s="58">
        <f t="shared" si="2"/>
        <v>8.7175898183220885E-2</v>
      </c>
      <c r="D79" s="52"/>
    </row>
    <row r="80" spans="1:4" x14ac:dyDescent="0.45">
      <c r="A80" s="36" t="str">
        <f t="shared" si="1"/>
        <v>PR El Musel</v>
      </c>
      <c r="B80" s="6" t="str">
        <f t="shared" si="1"/>
        <v>Planta GNL / LNG Plant</v>
      </c>
      <c r="C80" s="58">
        <f t="shared" si="2"/>
        <v>3.1153640111322645E-2</v>
      </c>
      <c r="D80" s="52"/>
    </row>
    <row r="81" spans="1:4" x14ac:dyDescent="0.45">
      <c r="A81" s="36" t="str">
        <f t="shared" si="1"/>
        <v>YAC/AS Marismas</v>
      </c>
      <c r="B81" s="6" t="str">
        <f t="shared" si="1"/>
        <v>YAC Marismas / AASS - Storage facilities</v>
      </c>
      <c r="C81" s="58">
        <f t="shared" si="2"/>
        <v>9.0130882635190853E-4</v>
      </c>
      <c r="D81" s="52"/>
    </row>
    <row r="82" spans="1:4" x14ac:dyDescent="0.45">
      <c r="A82" s="36" t="str">
        <f t="shared" si="1"/>
        <v>YAC Aznalcázar</v>
      </c>
      <c r="B82" s="6" t="str">
        <f t="shared" si="1"/>
        <v>YAC Aznalcázar</v>
      </c>
      <c r="C82" s="58">
        <f t="shared" si="2"/>
        <v>9.5390572718469607E-5</v>
      </c>
      <c r="D82" s="52"/>
    </row>
    <row r="83" spans="1:4" x14ac:dyDescent="0.45">
      <c r="A83" s="36" t="str">
        <f t="shared" si="1"/>
        <v>YAC Poseidon</v>
      </c>
      <c r="B83" s="6" t="str">
        <f t="shared" si="1"/>
        <v>YAC Poseidon</v>
      </c>
      <c r="C83" s="58">
        <f t="shared" si="2"/>
        <v>0</v>
      </c>
      <c r="D83" s="52"/>
    </row>
    <row r="84" spans="1:4" x14ac:dyDescent="0.45">
      <c r="A84" s="36" t="str">
        <f t="shared" si="1"/>
        <v>YAC Viura</v>
      </c>
      <c r="B84" s="6" t="str">
        <f t="shared" si="1"/>
        <v>YAC Viura</v>
      </c>
      <c r="C84" s="58">
        <f t="shared" si="2"/>
        <v>6.1456124524895419E-4</v>
      </c>
      <c r="D84" s="52"/>
    </row>
    <row r="85" spans="1:4" x14ac:dyDescent="0.45">
      <c r="A85" s="36" t="str">
        <f t="shared" si="1"/>
        <v>BIO MADRID</v>
      </c>
      <c r="B85" s="6" t="str">
        <f t="shared" si="1"/>
        <v>BIO Madrid</v>
      </c>
      <c r="C85" s="58">
        <f t="shared" si="2"/>
        <v>3.3559033451504552E-4</v>
      </c>
      <c r="D85" s="52"/>
    </row>
    <row r="86" spans="1:4" x14ac:dyDescent="0.45">
      <c r="A86" s="36" t="str">
        <f t="shared" si="1"/>
        <v>15.03A</v>
      </c>
      <c r="B86" s="6" t="str">
        <f t="shared" si="1"/>
        <v>BIO La Galera</v>
      </c>
      <c r="C86" s="58">
        <f t="shared" si="2"/>
        <v>5.3954811953361621E-5</v>
      </c>
      <c r="D86" s="52"/>
    </row>
    <row r="87" spans="1:4" x14ac:dyDescent="0.45">
      <c r="A87" s="36" t="str">
        <f t="shared" si="1"/>
        <v>AS Serrablo</v>
      </c>
      <c r="B87" s="6" t="str">
        <f t="shared" si="1"/>
        <v>AA.SS / Storage facilities</v>
      </c>
      <c r="C87" s="58">
        <f t="shared" si="2"/>
        <v>1.5075881827518652E-2</v>
      </c>
      <c r="D87" s="52"/>
    </row>
    <row r="88" spans="1:4" x14ac:dyDescent="0.45">
      <c r="A88" s="36" t="str">
        <f t="shared" si="1"/>
        <v>AS Gaviota</v>
      </c>
      <c r="B88" s="6" t="str">
        <f t="shared" si="1"/>
        <v>AA.SS / Storage facilities</v>
      </c>
      <c r="C88" s="58">
        <f t="shared" si="2"/>
        <v>1.6422765362409292E-2</v>
      </c>
      <c r="D88" s="52"/>
    </row>
    <row r="89" spans="1:4" ht="14.65" thickBot="1" x14ac:dyDescent="0.5">
      <c r="A89" s="36" t="str">
        <f t="shared" si="1"/>
        <v>AS Yela</v>
      </c>
      <c r="B89" s="6" t="str">
        <f t="shared" si="1"/>
        <v>AA.SS / Storage facilities</v>
      </c>
      <c r="C89" s="58">
        <f t="shared" si="2"/>
        <v>9.7777526525784364E-3</v>
      </c>
      <c r="D89" s="52"/>
    </row>
    <row r="90" spans="1:4" ht="18.75" customHeight="1" thickBot="1" x14ac:dyDescent="0.5">
      <c r="A90" s="23" t="s">
        <v>7</v>
      </c>
      <c r="B90" s="24"/>
      <c r="C90" s="59">
        <f>SUM(C68:C89)</f>
        <v>0.99999999999999967</v>
      </c>
    </row>
    <row r="91" spans="1:4" ht="9" customHeight="1" x14ac:dyDescent="0.45">
      <c r="C91" s="52"/>
    </row>
    <row r="92" spans="1:4" ht="46.9" customHeight="1" x14ac:dyDescent="0.45">
      <c r="A92" s="180" t="s">
        <v>86</v>
      </c>
      <c r="B92" s="180"/>
      <c r="C92" s="180"/>
    </row>
    <row r="93" spans="1:4" ht="5.0999999999999996" customHeight="1" thickBot="1" x14ac:dyDescent="0.5"/>
    <row r="94" spans="1:4" ht="15" customHeight="1" x14ac:dyDescent="0.45">
      <c r="A94" s="169" t="s">
        <v>63</v>
      </c>
      <c r="B94" s="171" t="s">
        <v>64</v>
      </c>
      <c r="C94" s="17" t="s">
        <v>11</v>
      </c>
    </row>
    <row r="95" spans="1:4" ht="33" customHeight="1" x14ac:dyDescent="0.45">
      <c r="A95" s="170"/>
      <c r="B95" s="172"/>
      <c r="C95" s="20" t="s">
        <v>57</v>
      </c>
    </row>
    <row r="96" spans="1:4" x14ac:dyDescent="0.45">
      <c r="A96" s="21" t="str">
        <f t="shared" ref="A96:B117" si="3">A68</f>
        <v>CI Tarifa</v>
      </c>
      <c r="B96" s="4" t="str">
        <f t="shared" si="3"/>
        <v>CI Tarifa</v>
      </c>
      <c r="C96" s="46">
        <f>Input!C$18*Input!C$184*C68</f>
        <v>0</v>
      </c>
      <c r="D96" s="52"/>
    </row>
    <row r="97" spans="1:4" x14ac:dyDescent="0.45">
      <c r="A97" s="36" t="str">
        <f t="shared" si="3"/>
        <v>CI Almería</v>
      </c>
      <c r="B97" s="4" t="str">
        <f t="shared" si="3"/>
        <v>CI Almería</v>
      </c>
      <c r="C97" s="53">
        <f>Input!C$18*Input!C$184*C69</f>
        <v>40226682.841958761</v>
      </c>
      <c r="D97" s="52"/>
    </row>
    <row r="98" spans="1:4" x14ac:dyDescent="0.45">
      <c r="A98" s="36" t="str">
        <f t="shared" si="3"/>
        <v>CI Biriatou</v>
      </c>
      <c r="B98" s="4" t="str">
        <f t="shared" si="3"/>
        <v>VIP Pirineos</v>
      </c>
      <c r="C98" s="53">
        <f>Input!C$18*Input!C$184*C70</f>
        <v>1880614.2715284727</v>
      </c>
      <c r="D98" s="52"/>
    </row>
    <row r="99" spans="1:4" x14ac:dyDescent="0.45">
      <c r="A99" s="36" t="str">
        <f t="shared" si="3"/>
        <v>CI Larrau</v>
      </c>
      <c r="B99" s="4" t="str">
        <f t="shared" si="3"/>
        <v>VIP Pirineos</v>
      </c>
      <c r="C99" s="53">
        <f>Input!C$18*Input!C$184*C71</f>
        <v>4821490.7969180867</v>
      </c>
      <c r="D99" s="52"/>
    </row>
    <row r="100" spans="1:4" x14ac:dyDescent="0.45">
      <c r="A100" s="36" t="str">
        <f t="shared" si="3"/>
        <v>CI Badajoz</v>
      </c>
      <c r="B100" s="4" t="str">
        <f t="shared" si="3"/>
        <v>VIP Ibérico</v>
      </c>
      <c r="C100" s="53">
        <f>Input!C$18*Input!C$184*C72</f>
        <v>6937408.9644912882</v>
      </c>
      <c r="D100" s="52"/>
    </row>
    <row r="101" spans="1:4" x14ac:dyDescent="0.45">
      <c r="A101" s="36" t="str">
        <f t="shared" si="3"/>
        <v>CI Tuy</v>
      </c>
      <c r="B101" s="6" t="str">
        <f t="shared" si="3"/>
        <v>VIP Ibérico</v>
      </c>
      <c r="C101" s="53">
        <f>Input!C$18*Input!C$184*C73</f>
        <v>3566728.8222438525</v>
      </c>
      <c r="D101" s="52"/>
    </row>
    <row r="102" spans="1:4" x14ac:dyDescent="0.45">
      <c r="A102" s="36" t="str">
        <f t="shared" si="3"/>
        <v>PR Barcelona</v>
      </c>
      <c r="B102" s="6" t="str">
        <f t="shared" si="3"/>
        <v>Planta GNL / LNG Plant</v>
      </c>
      <c r="C102" s="53">
        <f>Input!C$18*Input!C$184*C74</f>
        <v>8462954.1457307395</v>
      </c>
      <c r="D102" s="52"/>
    </row>
    <row r="103" spans="1:4" x14ac:dyDescent="0.45">
      <c r="A103" s="36" t="str">
        <f t="shared" si="3"/>
        <v>PR Cartagena</v>
      </c>
      <c r="B103" s="6" t="str">
        <f t="shared" si="3"/>
        <v>Planta GNL / LNG Plant</v>
      </c>
      <c r="C103" s="53">
        <f>Input!C$18*Input!C$184*C75</f>
        <v>11622598.176849993</v>
      </c>
      <c r="D103" s="52"/>
    </row>
    <row r="104" spans="1:4" x14ac:dyDescent="0.45">
      <c r="A104" s="36" t="str">
        <f t="shared" si="3"/>
        <v>PR Huelva</v>
      </c>
      <c r="B104" s="6" t="str">
        <f t="shared" si="3"/>
        <v>Planta GNL / LNG Plant</v>
      </c>
      <c r="C104" s="53">
        <f>Input!C$18*Input!C$184*C76</f>
        <v>19446950.753958214</v>
      </c>
      <c r="D104" s="52"/>
    </row>
    <row r="105" spans="1:4" x14ac:dyDescent="0.45">
      <c r="A105" s="36" t="str">
        <f t="shared" si="3"/>
        <v>PR Bilbao</v>
      </c>
      <c r="B105" s="6" t="str">
        <f t="shared" si="3"/>
        <v>Planta GNL / LNG Plant</v>
      </c>
      <c r="C105" s="53">
        <f>Input!C$18*Input!C$184*C77</f>
        <v>19446622.062904086</v>
      </c>
      <c r="D105" s="52"/>
    </row>
    <row r="106" spans="1:4" x14ac:dyDescent="0.45">
      <c r="A106" s="36" t="str">
        <f t="shared" si="3"/>
        <v>PR Sagunto</v>
      </c>
      <c r="B106" s="6" t="str">
        <f t="shared" si="3"/>
        <v>Planta GNL / LNG Plant</v>
      </c>
      <c r="C106" s="53">
        <f>Input!C$18*Input!C$184*C78</f>
        <v>7791569.6553056715</v>
      </c>
      <c r="D106" s="52"/>
    </row>
    <row r="107" spans="1:4" x14ac:dyDescent="0.45">
      <c r="A107" s="36" t="str">
        <f t="shared" si="3"/>
        <v>PR Mugardos</v>
      </c>
      <c r="B107" s="6" t="str">
        <f t="shared" si="3"/>
        <v>Planta GNL / LNG Plant</v>
      </c>
      <c r="C107" s="53">
        <f>Input!C$18*Input!C$184*C79</f>
        <v>12914658.002755195</v>
      </c>
      <c r="D107" s="52"/>
    </row>
    <row r="108" spans="1:4" x14ac:dyDescent="0.45">
      <c r="A108" s="36" t="str">
        <f t="shared" si="3"/>
        <v>PR El Musel</v>
      </c>
      <c r="B108" s="6" t="str">
        <f t="shared" si="3"/>
        <v>Planta GNL / LNG Plant</v>
      </c>
      <c r="C108" s="53">
        <f>Input!C$18*Input!C$184*C80</f>
        <v>4615250.4988596505</v>
      </c>
      <c r="D108" s="52"/>
    </row>
    <row r="109" spans="1:4" x14ac:dyDescent="0.45">
      <c r="A109" s="36" t="str">
        <f t="shared" si="3"/>
        <v>YAC/AS Marismas</v>
      </c>
      <c r="B109" s="6" t="str">
        <f t="shared" si="3"/>
        <v>YAC Marismas / AASS - Storage facilities</v>
      </c>
      <c r="C109" s="53">
        <f>Input!C$18*Input!C$184*C81</f>
        <v>133524.23651242617</v>
      </c>
      <c r="D109" s="52"/>
    </row>
    <row r="110" spans="1:4" x14ac:dyDescent="0.45">
      <c r="A110" s="36" t="str">
        <f t="shared" si="3"/>
        <v>YAC Aznalcázar</v>
      </c>
      <c r="B110" s="6" t="str">
        <f t="shared" si="3"/>
        <v>YAC Aznalcázar</v>
      </c>
      <c r="C110" s="53">
        <f>Input!C$18*Input!C$184*C82</f>
        <v>14131.6195074558</v>
      </c>
      <c r="D110" s="52"/>
    </row>
    <row r="111" spans="1:4" x14ac:dyDescent="0.45">
      <c r="A111" s="36" t="str">
        <f t="shared" si="3"/>
        <v>YAC Poseidon</v>
      </c>
      <c r="B111" s="6" t="str">
        <f t="shared" si="3"/>
        <v>YAC Poseidon</v>
      </c>
      <c r="C111" s="53">
        <f>Input!C$18*Input!C$184*C83</f>
        <v>0</v>
      </c>
      <c r="D111" s="52"/>
    </row>
    <row r="112" spans="1:4" x14ac:dyDescent="0.45">
      <c r="A112" s="36" t="str">
        <f t="shared" si="3"/>
        <v>YAC Viura</v>
      </c>
      <c r="B112" s="6" t="str">
        <f t="shared" si="3"/>
        <v>YAC Viura</v>
      </c>
      <c r="C112" s="53">
        <f>Input!C$18*Input!C$184*C84</f>
        <v>91044.066875645265</v>
      </c>
      <c r="D112" s="52"/>
    </row>
    <row r="113" spans="1:4" x14ac:dyDescent="0.45">
      <c r="A113" s="36" t="str">
        <f t="shared" si="3"/>
        <v>BIO MADRID</v>
      </c>
      <c r="B113" s="6" t="str">
        <f t="shared" si="3"/>
        <v>BIO Madrid</v>
      </c>
      <c r="C113" s="53">
        <f>Input!C$18*Input!C$184*C85</f>
        <v>49715.970693906951</v>
      </c>
      <c r="D113" s="52"/>
    </row>
    <row r="114" spans="1:4" x14ac:dyDescent="0.45">
      <c r="A114" s="36" t="str">
        <f t="shared" si="3"/>
        <v>15.03A</v>
      </c>
      <c r="B114" s="6" t="str">
        <f t="shared" si="3"/>
        <v>BIO La Galera</v>
      </c>
      <c r="C114" s="53">
        <f>Input!C$18*Input!C$184*C86</f>
        <v>7993.1260646850542</v>
      </c>
      <c r="D114" s="52"/>
    </row>
    <row r="115" spans="1:4" x14ac:dyDescent="0.45">
      <c r="A115" s="36" t="str">
        <f t="shared" si="3"/>
        <v>AS Serrablo</v>
      </c>
      <c r="B115" s="6" t="str">
        <f t="shared" si="3"/>
        <v>AA.SS / Storage facilities</v>
      </c>
      <c r="C115" s="53">
        <f>Input!C$18*Input!C$184*C87</f>
        <v>2233413.844307601</v>
      </c>
      <c r="D115" s="52"/>
    </row>
    <row r="116" spans="1:4" x14ac:dyDescent="0.45">
      <c r="A116" s="36" t="str">
        <f t="shared" si="3"/>
        <v>AS Gaviota</v>
      </c>
      <c r="B116" s="6" t="str">
        <f t="shared" si="3"/>
        <v>AA.SS / Storage facilities</v>
      </c>
      <c r="C116" s="53">
        <f>Input!C$18*Input!C$184*C88</f>
        <v>2432947.6671320689</v>
      </c>
      <c r="D116" s="52"/>
    </row>
    <row r="117" spans="1:4" ht="14.65" thickBot="1" x14ac:dyDescent="0.5">
      <c r="A117" s="36" t="str">
        <f t="shared" si="3"/>
        <v>AS Yela</v>
      </c>
      <c r="B117" s="6" t="str">
        <f t="shared" si="3"/>
        <v>AA.SS / Storage facilities</v>
      </c>
      <c r="C117" s="53">
        <f>Input!C$18*Input!C$184*C89</f>
        <v>1448523.4356654771</v>
      </c>
      <c r="D117" s="52"/>
    </row>
    <row r="118" spans="1:4" ht="18.75" customHeight="1" thickBot="1" x14ac:dyDescent="0.5">
      <c r="A118" s="23" t="s">
        <v>7</v>
      </c>
      <c r="B118" s="24"/>
      <c r="C118" s="54">
        <f>SUM(C96:C117)</f>
        <v>148144822.96026328</v>
      </c>
    </row>
    <row r="119" spans="1:4" ht="9" customHeight="1" x14ac:dyDescent="0.45">
      <c r="C119" s="92">
        <f>C118-(Input!C$18*Input!C$184)</f>
        <v>0</v>
      </c>
    </row>
    <row r="120" spans="1:4" ht="45.4" customHeight="1" x14ac:dyDescent="0.45">
      <c r="A120" s="180" t="s">
        <v>183</v>
      </c>
      <c r="B120" s="180"/>
      <c r="C120" s="180"/>
    </row>
    <row r="121" spans="1:4" ht="5.0999999999999996" customHeight="1" thickBot="1" x14ac:dyDescent="0.5"/>
    <row r="122" spans="1:4" ht="15" customHeight="1" x14ac:dyDescent="0.45">
      <c r="A122" s="169" t="s">
        <v>63</v>
      </c>
      <c r="B122" s="171" t="s">
        <v>64</v>
      </c>
      <c r="C122" s="17" t="s">
        <v>11</v>
      </c>
    </row>
    <row r="123" spans="1:4" ht="33" customHeight="1" x14ac:dyDescent="0.45">
      <c r="A123" s="170"/>
      <c r="B123" s="172"/>
      <c r="C123" s="20" t="s">
        <v>57</v>
      </c>
    </row>
    <row r="124" spans="1:4" x14ac:dyDescent="0.45">
      <c r="A124" s="21" t="str">
        <f t="shared" ref="A124:B142" si="4">A96</f>
        <v>CI Tarifa</v>
      </c>
      <c r="B124" s="4" t="str">
        <f t="shared" si="4"/>
        <v>CI Tarifa</v>
      </c>
      <c r="C124" s="55">
        <f t="shared" ref="C124:C146" si="5">IF(C12=0,0,C96/C12)</f>
        <v>0</v>
      </c>
      <c r="D124" s="60"/>
    </row>
    <row r="125" spans="1:4" x14ac:dyDescent="0.45">
      <c r="A125" s="36" t="str">
        <f t="shared" si="4"/>
        <v>CI Almería</v>
      </c>
      <c r="B125" s="4" t="str">
        <f t="shared" si="4"/>
        <v>CI Almería</v>
      </c>
      <c r="C125" s="56">
        <f t="shared" si="5"/>
        <v>137.70785511407234</v>
      </c>
      <c r="D125" s="60"/>
    </row>
    <row r="126" spans="1:4" x14ac:dyDescent="0.45">
      <c r="A126" s="36" t="str">
        <f t="shared" si="4"/>
        <v>CI Biriatou</v>
      </c>
      <c r="B126" s="4" t="str">
        <f t="shared" si="4"/>
        <v>VIP Pirineos</v>
      </c>
      <c r="C126" s="56">
        <f t="shared" si="5"/>
        <v>107.73946183520607</v>
      </c>
      <c r="D126" s="60"/>
    </row>
    <row r="127" spans="1:4" x14ac:dyDescent="0.45">
      <c r="A127" s="36" t="str">
        <f t="shared" si="4"/>
        <v>CI Larrau</v>
      </c>
      <c r="B127" s="4" t="str">
        <f t="shared" si="4"/>
        <v>VIP Pirineos</v>
      </c>
      <c r="C127" s="56">
        <f t="shared" si="5"/>
        <v>100.44393599914903</v>
      </c>
      <c r="D127" s="60"/>
    </row>
    <row r="128" spans="1:4" x14ac:dyDescent="0.45">
      <c r="A128" s="36" t="str">
        <f t="shared" si="4"/>
        <v>CI Badajoz</v>
      </c>
      <c r="B128" s="4" t="str">
        <f t="shared" si="4"/>
        <v>VIP Ibérico</v>
      </c>
      <c r="C128" s="56">
        <f t="shared" si="5"/>
        <v>167.35981603906311</v>
      </c>
      <c r="D128" s="60"/>
    </row>
    <row r="129" spans="1:4" x14ac:dyDescent="0.45">
      <c r="A129" s="36" t="str">
        <f t="shared" si="4"/>
        <v>CI Tuy</v>
      </c>
      <c r="B129" s="6" t="str">
        <f t="shared" si="4"/>
        <v>VIP Ibérico</v>
      </c>
      <c r="C129" s="56">
        <f t="shared" si="5"/>
        <v>189.29827861324597</v>
      </c>
      <c r="D129" s="60"/>
    </row>
    <row r="130" spans="1:4" x14ac:dyDescent="0.45">
      <c r="A130" s="36" t="str">
        <f t="shared" si="4"/>
        <v>PR Barcelona</v>
      </c>
      <c r="B130" s="6" t="str">
        <f t="shared" si="4"/>
        <v>Planta GNL / LNG Plant</v>
      </c>
      <c r="C130" s="56">
        <f t="shared" si="5"/>
        <v>107.11075343056569</v>
      </c>
      <c r="D130" s="60"/>
    </row>
    <row r="131" spans="1:4" x14ac:dyDescent="0.45">
      <c r="A131" s="36" t="str">
        <f t="shared" si="4"/>
        <v>PR Cartagena</v>
      </c>
      <c r="B131" s="6" t="str">
        <f t="shared" si="4"/>
        <v>Planta GNL / LNG Plant</v>
      </c>
      <c r="C131" s="56">
        <f t="shared" si="5"/>
        <v>119.61148746781593</v>
      </c>
      <c r="D131" s="60"/>
    </row>
    <row r="132" spans="1:4" x14ac:dyDescent="0.45">
      <c r="A132" s="36" t="str">
        <f t="shared" si="4"/>
        <v>PR Huelva</v>
      </c>
      <c r="B132" s="6" t="str">
        <f t="shared" si="4"/>
        <v>Planta GNL / LNG Plant</v>
      </c>
      <c r="C132" s="56">
        <f t="shared" si="5"/>
        <v>144.37825644857267</v>
      </c>
      <c r="D132" s="60"/>
    </row>
    <row r="133" spans="1:4" x14ac:dyDescent="0.45">
      <c r="A133" s="36" t="str">
        <f t="shared" si="4"/>
        <v>PR Bilbao</v>
      </c>
      <c r="B133" s="6" t="str">
        <f t="shared" si="4"/>
        <v>Planta GNL / LNG Plant</v>
      </c>
      <c r="C133" s="56">
        <f t="shared" si="5"/>
        <v>96.734191914266418</v>
      </c>
      <c r="D133" s="60"/>
    </row>
    <row r="134" spans="1:4" x14ac:dyDescent="0.45">
      <c r="A134" s="36" t="str">
        <f t="shared" si="4"/>
        <v>PR Sagunto</v>
      </c>
      <c r="B134" s="6" t="str">
        <f t="shared" si="4"/>
        <v>Planta GNL / LNG Plant</v>
      </c>
      <c r="C134" s="56">
        <f t="shared" si="5"/>
        <v>92.897512028672494</v>
      </c>
      <c r="D134" s="60"/>
    </row>
    <row r="135" spans="1:4" x14ac:dyDescent="0.45">
      <c r="A135" s="36" t="str">
        <f t="shared" si="4"/>
        <v>PR Mugardos</v>
      </c>
      <c r="B135" s="6" t="str">
        <f t="shared" si="4"/>
        <v>Planta GNL / LNG Plant</v>
      </c>
      <c r="C135" s="56">
        <f t="shared" si="5"/>
        <v>164.90404563393543</v>
      </c>
      <c r="D135" s="60"/>
    </row>
    <row r="136" spans="1:4" x14ac:dyDescent="0.45">
      <c r="A136" s="36" t="str">
        <f t="shared" si="4"/>
        <v>PR El Musel</v>
      </c>
      <c r="B136" s="6" t="str">
        <f t="shared" si="4"/>
        <v>Planta GNL / LNG Plant</v>
      </c>
      <c r="C136" s="56">
        <f t="shared" si="5"/>
        <v>119.93323779933525</v>
      </c>
      <c r="D136" s="60"/>
    </row>
    <row r="137" spans="1:4" x14ac:dyDescent="0.45">
      <c r="A137" s="36" t="str">
        <f t="shared" si="4"/>
        <v>YAC/AS Marismas</v>
      </c>
      <c r="B137" s="6" t="str">
        <f t="shared" si="4"/>
        <v>YAC Marismas / AASS - Storage facilities</v>
      </c>
      <c r="C137" s="56">
        <f t="shared" si="5"/>
        <v>137.80696440001583</v>
      </c>
      <c r="D137" s="60"/>
    </row>
    <row r="138" spans="1:4" x14ac:dyDescent="0.45">
      <c r="A138" s="36" t="str">
        <f t="shared" si="4"/>
        <v>YAC Aznalcázar</v>
      </c>
      <c r="B138" s="6" t="str">
        <f t="shared" si="4"/>
        <v>YAC Aznalcázar</v>
      </c>
      <c r="C138" s="56">
        <f t="shared" si="5"/>
        <v>134.32398750576471</v>
      </c>
      <c r="D138" s="60"/>
    </row>
    <row r="139" spans="1:4" x14ac:dyDescent="0.45">
      <c r="A139" s="36" t="str">
        <f t="shared" si="4"/>
        <v>YAC Poseidon</v>
      </c>
      <c r="B139" s="6" t="str">
        <f t="shared" si="4"/>
        <v>YAC Poseidon</v>
      </c>
      <c r="C139" s="56">
        <f t="shared" si="5"/>
        <v>0</v>
      </c>
      <c r="D139" s="60"/>
    </row>
    <row r="140" spans="1:4" x14ac:dyDescent="0.45">
      <c r="A140" s="36" t="str">
        <f t="shared" si="4"/>
        <v>YAC Viura</v>
      </c>
      <c r="B140" s="6" t="str">
        <f t="shared" si="4"/>
        <v>YAC Viura</v>
      </c>
      <c r="C140" s="56">
        <f t="shared" si="5"/>
        <v>77.445467214998246</v>
      </c>
      <c r="D140" s="60"/>
    </row>
    <row r="141" spans="1:4" x14ac:dyDescent="0.45">
      <c r="A141" s="36" t="str">
        <f t="shared" si="4"/>
        <v>BIO MADRID</v>
      </c>
      <c r="B141" s="6" t="str">
        <f t="shared" si="4"/>
        <v>BIO Madrid</v>
      </c>
      <c r="C141" s="56">
        <f t="shared" si="5"/>
        <v>82.859951156511585</v>
      </c>
      <c r="D141" s="60"/>
    </row>
    <row r="142" spans="1:4" x14ac:dyDescent="0.45">
      <c r="A142" s="36" t="str">
        <f t="shared" si="4"/>
        <v>15.03A</v>
      </c>
      <c r="B142" s="6" t="str">
        <f t="shared" si="4"/>
        <v>BIO La Galera</v>
      </c>
      <c r="C142" s="56">
        <f t="shared" si="5"/>
        <v>88.812511829833937</v>
      </c>
      <c r="D142" s="60"/>
    </row>
    <row r="143" spans="1:4" x14ac:dyDescent="0.45">
      <c r="A143" s="36" t="str">
        <f t="shared" ref="A143:B143" si="6">A115</f>
        <v>AS Serrablo</v>
      </c>
      <c r="B143" s="6" t="str">
        <f t="shared" si="6"/>
        <v>AA.SS / Storage facilities</v>
      </c>
      <c r="C143" s="56">
        <f t="shared" si="5"/>
        <v>102.79066738755512</v>
      </c>
      <c r="D143" s="60"/>
    </row>
    <row r="144" spans="1:4" x14ac:dyDescent="0.45">
      <c r="A144" s="36" t="str">
        <f t="shared" ref="A144:B144" si="7">A116</f>
        <v>AS Gaviota</v>
      </c>
      <c r="B144" s="6" t="str">
        <f t="shared" si="7"/>
        <v>AA.SS / Storage facilities</v>
      </c>
      <c r="C144" s="56">
        <f t="shared" si="5"/>
        <v>94.625102521726845</v>
      </c>
      <c r="D144" s="60"/>
    </row>
    <row r="145" spans="1:4" ht="14.65" thickBot="1" x14ac:dyDescent="0.5">
      <c r="A145" s="36" t="str">
        <f t="shared" ref="A145:B145" si="8">A117</f>
        <v>AS Yela</v>
      </c>
      <c r="B145" s="6" t="str">
        <f t="shared" si="8"/>
        <v>AA.SS / Storage facilities</v>
      </c>
      <c r="C145" s="56">
        <f t="shared" si="5"/>
        <v>84.62338420935761</v>
      </c>
      <c r="D145" s="60"/>
    </row>
    <row r="146" spans="1:4" ht="18.75" customHeight="1" thickBot="1" x14ac:dyDescent="0.5">
      <c r="A146" s="23" t="s">
        <v>7</v>
      </c>
      <c r="B146" s="24"/>
      <c r="C146" s="57">
        <f t="shared" si="5"/>
        <v>123.66622478021276</v>
      </c>
    </row>
    <row r="147" spans="1:4" ht="9" customHeight="1" x14ac:dyDescent="0.45">
      <c r="C147" s="92"/>
    </row>
  </sheetData>
  <mergeCells count="14">
    <mergeCell ref="A8:C8"/>
    <mergeCell ref="A120:C120"/>
    <mergeCell ref="A94:A95"/>
    <mergeCell ref="B94:B95"/>
    <mergeCell ref="A122:A123"/>
    <mergeCell ref="B122:B123"/>
    <mergeCell ref="A10:A11"/>
    <mergeCell ref="B10:B11"/>
    <mergeCell ref="A38:A39"/>
    <mergeCell ref="B38:B39"/>
    <mergeCell ref="A66:A67"/>
    <mergeCell ref="B66:B67"/>
    <mergeCell ref="A64:C64"/>
    <mergeCell ref="A92:C92"/>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&amp;L&amp;D&amp;C_x000D_&amp;1#&amp;"Calibri"&amp;10&amp;K000000 PÚBLICA&amp;RPágina &amp;P de &amp;N</oddFooter>
  </headerFooter>
  <rowBreaks count="4" manualBreakCount="4">
    <brk id="35" max="16383" man="1"/>
    <brk id="63" max="16383" man="1"/>
    <brk id="91" max="16383" man="1"/>
    <brk id="11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147"/>
  <sheetViews>
    <sheetView showGridLines="0" zoomScaleNormal="100" workbookViewId="0"/>
  </sheetViews>
  <sheetFormatPr baseColWidth="10" defaultColWidth="11.3984375" defaultRowHeight="14.25" x14ac:dyDescent="0.45"/>
  <cols>
    <col min="1" max="1" width="26.265625" style="1" customWidth="1"/>
    <col min="2" max="2" width="43.73046875" style="1" customWidth="1"/>
    <col min="3" max="3" width="20.73046875" style="1" customWidth="1"/>
    <col min="4" max="4" width="12.265625" style="1" bestFit="1" customWidth="1"/>
    <col min="5" max="5" width="19.86328125" style="1" bestFit="1" customWidth="1"/>
    <col min="6" max="6" width="12.265625" style="1" bestFit="1" customWidth="1"/>
    <col min="7" max="16384" width="11.3984375" style="1"/>
  </cols>
  <sheetData>
    <row r="1" spans="1:3" ht="5.0999999999999996" customHeight="1" x14ac:dyDescent="0.45">
      <c r="A1" s="12"/>
      <c r="B1" s="12"/>
      <c r="C1" s="12"/>
    </row>
    <row r="2" spans="1:3" x14ac:dyDescent="0.45">
      <c r="A2" s="12"/>
      <c r="B2" s="12"/>
      <c r="C2" s="12"/>
    </row>
    <row r="3" spans="1:3" x14ac:dyDescent="0.45">
      <c r="A3" s="12"/>
      <c r="B3" s="12"/>
      <c r="C3" s="12"/>
    </row>
    <row r="4" spans="1:3" x14ac:dyDescent="0.45">
      <c r="A4" s="12"/>
      <c r="B4" s="12"/>
      <c r="C4" s="12"/>
    </row>
    <row r="5" spans="1:3" ht="5.0999999999999996" customHeight="1" thickBot="1" x14ac:dyDescent="0.5">
      <c r="A5" s="12"/>
      <c r="B5" s="12"/>
      <c r="C5" s="12"/>
    </row>
    <row r="6" spans="1:3" ht="45" customHeight="1" thickBot="1" x14ac:dyDescent="0.5">
      <c r="A6" s="27" t="s">
        <v>90</v>
      </c>
      <c r="B6" s="28"/>
      <c r="C6" s="30"/>
    </row>
    <row r="7" spans="1:3" ht="5.0999999999999996" customHeight="1" x14ac:dyDescent="0.45"/>
    <row r="8" spans="1:3" ht="52.15" customHeight="1" x14ac:dyDescent="0.45">
      <c r="A8" s="180" t="s">
        <v>83</v>
      </c>
      <c r="B8" s="180"/>
      <c r="C8" s="180"/>
    </row>
    <row r="9" spans="1:3" ht="5.0999999999999996" customHeight="1" thickBot="1" x14ac:dyDescent="0.5"/>
    <row r="10" spans="1:3" ht="15" customHeight="1" x14ac:dyDescent="0.45">
      <c r="A10" s="169" t="s">
        <v>63</v>
      </c>
      <c r="B10" s="171" t="s">
        <v>64</v>
      </c>
      <c r="C10" s="17" t="s">
        <v>11</v>
      </c>
    </row>
    <row r="11" spans="1:3" ht="33" customHeight="1" x14ac:dyDescent="0.45">
      <c r="A11" s="170"/>
      <c r="B11" s="172"/>
      <c r="C11" s="20" t="s">
        <v>57</v>
      </c>
    </row>
    <row r="12" spans="1:3" x14ac:dyDescent="0.45">
      <c r="A12" s="21" t="str">
        <f>'Entry capacity'!A12</f>
        <v>CI Tarifa</v>
      </c>
      <c r="B12" s="4" t="str">
        <f>'Entry capacity'!B12</f>
        <v>CI Tarifa</v>
      </c>
      <c r="C12" s="46">
        <f>IF('Entry capacity'!C12=0,1,'Entry capacity'!C12)</f>
        <v>1</v>
      </c>
    </row>
    <row r="13" spans="1:3" x14ac:dyDescent="0.45">
      <c r="A13" s="36" t="str">
        <f>'Entry capacity'!A13</f>
        <v>CI Almería</v>
      </c>
      <c r="B13" s="4" t="str">
        <f>'Entry capacity'!B13</f>
        <v>CI Almería</v>
      </c>
      <c r="C13" s="53">
        <f>IF('Entry capacity'!C13=0,1,'Entry capacity'!C13)</f>
        <v>292116.1091982472</v>
      </c>
    </row>
    <row r="14" spans="1:3" x14ac:dyDescent="0.45">
      <c r="A14" s="36" t="str">
        <f>'Entry capacity'!A14</f>
        <v>CI Biriatou</v>
      </c>
      <c r="B14" s="4" t="str">
        <f>'Entry capacity'!B14</f>
        <v>VIP Pirineos</v>
      </c>
      <c r="C14" s="53">
        <f>IF('Entry capacity'!C14=0,1,'Entry capacity'!C14)</f>
        <v>17455.203873256618</v>
      </c>
    </row>
    <row r="15" spans="1:3" x14ac:dyDescent="0.45">
      <c r="A15" s="36" t="str">
        <f>'Entry capacity'!A15</f>
        <v>CI Larrau</v>
      </c>
      <c r="B15" s="4" t="str">
        <f>'Entry capacity'!B15</f>
        <v>VIP Pirineos</v>
      </c>
      <c r="C15" s="53">
        <f>IF('Entry capacity'!C15=0,1,'Entry capacity'!C15)</f>
        <v>48001.8106514557</v>
      </c>
    </row>
    <row r="16" spans="1:3" x14ac:dyDescent="0.45">
      <c r="A16" s="36" t="str">
        <f>'Entry capacity'!A16</f>
        <v>CI Badajoz</v>
      </c>
      <c r="B16" s="4" t="str">
        <f>'Entry capacity'!B16</f>
        <v>VIP Ibérico</v>
      </c>
      <c r="C16" s="53">
        <f>IF('Entry capacity'!C16=0,1,'Entry capacity'!C16)</f>
        <v>41452.058974969485</v>
      </c>
    </row>
    <row r="17" spans="1:3" x14ac:dyDescent="0.45">
      <c r="A17" s="36" t="str">
        <f>'Entry capacity'!A17</f>
        <v>CI Tuy</v>
      </c>
      <c r="B17" s="6" t="str">
        <f>'Entry capacity'!B17</f>
        <v>VIP Ibérico</v>
      </c>
      <c r="C17" s="53">
        <f>IF('Entry capacity'!C17=0,1,'Entry capacity'!C17)</f>
        <v>18841.844988622492</v>
      </c>
    </row>
    <row r="18" spans="1:3" x14ac:dyDescent="0.45">
      <c r="A18" s="36" t="str">
        <f>'Entry capacity'!A18</f>
        <v>PR Barcelona</v>
      </c>
      <c r="B18" s="6" t="str">
        <f>'Entry capacity'!B18</f>
        <v>Planta GNL / LNG Plant</v>
      </c>
      <c r="C18" s="53">
        <f>IF('Entry capacity'!C18=0,1,'Entry capacity'!C18)</f>
        <v>79011.246533867685</v>
      </c>
    </row>
    <row r="19" spans="1:3" x14ac:dyDescent="0.45">
      <c r="A19" s="36" t="str">
        <f>'Entry capacity'!A19</f>
        <v>PR Cartagena</v>
      </c>
      <c r="B19" s="6" t="str">
        <f>'Entry capacity'!B19</f>
        <v>Planta GNL / LNG Plant</v>
      </c>
      <c r="C19" s="53">
        <f>IF('Entry capacity'!C19=0,1,'Entry capacity'!C19)</f>
        <v>97169.58147500093</v>
      </c>
    </row>
    <row r="20" spans="1:3" x14ac:dyDescent="0.45">
      <c r="A20" s="36" t="str">
        <f>'Entry capacity'!A20</f>
        <v>PR Huelva</v>
      </c>
      <c r="B20" s="6" t="str">
        <f>'Entry capacity'!B20</f>
        <v>Planta GNL / LNG Plant</v>
      </c>
      <c r="C20" s="53">
        <f>IF('Entry capacity'!C20=0,1,'Entry capacity'!C20)</f>
        <v>134694.45630052465</v>
      </c>
    </row>
    <row r="21" spans="1:3" x14ac:dyDescent="0.45">
      <c r="A21" s="36" t="str">
        <f>'Entry capacity'!A21</f>
        <v>PR Bilbao</v>
      </c>
      <c r="B21" s="6" t="str">
        <f>'Entry capacity'!B21</f>
        <v>Planta GNL / LNG Plant</v>
      </c>
      <c r="C21" s="53">
        <f>IF('Entry capacity'!C21=0,1,'Entry capacity'!C21)</f>
        <v>201031.52440803184</v>
      </c>
    </row>
    <row r="22" spans="1:3" x14ac:dyDescent="0.45">
      <c r="A22" s="36" t="str">
        <f>'Entry capacity'!A22</f>
        <v>PR Sagunto</v>
      </c>
      <c r="B22" s="6" t="str">
        <f>'Entry capacity'!B22</f>
        <v>Planta GNL / LNG Plant</v>
      </c>
      <c r="C22" s="53">
        <f>IF('Entry capacity'!C22=0,1,'Entry capacity'!C22)</f>
        <v>83872.748420870848</v>
      </c>
    </row>
    <row r="23" spans="1:3" x14ac:dyDescent="0.45">
      <c r="A23" s="36" t="str">
        <f>'Entry capacity'!A23</f>
        <v>PR Mugardos</v>
      </c>
      <c r="B23" s="6" t="str">
        <f>'Entry capacity'!B23</f>
        <v>Planta GNL / LNG Plant</v>
      </c>
      <c r="C23" s="53">
        <f>IF('Entry capacity'!C23=0,1,'Entry capacity'!C23)</f>
        <v>78316.198690625097</v>
      </c>
    </row>
    <row r="24" spans="1:3" x14ac:dyDescent="0.45">
      <c r="A24" s="36" t="str">
        <f>'Entry capacity'!A24</f>
        <v>PR El Musel</v>
      </c>
      <c r="B24" s="6" t="str">
        <f>'Entry capacity'!B24</f>
        <v>Planta GNL / LNG Plant</v>
      </c>
      <c r="C24" s="53">
        <f>IF('Entry capacity'!C24=0,1,'Entry capacity'!C24)</f>
        <v>38481.830254442037</v>
      </c>
    </row>
    <row r="25" spans="1:3" x14ac:dyDescent="0.45">
      <c r="A25" s="36" t="str">
        <f>'Entry capacity'!A25</f>
        <v>YAC/AS Marismas</v>
      </c>
      <c r="B25" s="6" t="str">
        <f>'Entry capacity'!B25</f>
        <v>YAC Marismas / AASS - Storage facilities</v>
      </c>
      <c r="C25" s="53">
        <f>IF('Entry capacity'!C25=0,1,'Entry capacity'!C25)</f>
        <v>968.92226814344394</v>
      </c>
    </row>
    <row r="26" spans="1:3" x14ac:dyDescent="0.45">
      <c r="A26" s="36" t="str">
        <f>'Entry capacity'!A26</f>
        <v>YAC Aznalcázar</v>
      </c>
      <c r="B26" s="6" t="str">
        <f>'Entry capacity'!B26</f>
        <v>YAC Aznalcázar</v>
      </c>
      <c r="C26" s="53">
        <f>IF('Entry capacity'!C26=0,1,'Entry capacity'!C26)</f>
        <v>105.20547945205483</v>
      </c>
    </row>
    <row r="27" spans="1:3" x14ac:dyDescent="0.45">
      <c r="A27" s="36" t="str">
        <f>'Entry capacity'!A27</f>
        <v>YAC Poseidon</v>
      </c>
      <c r="B27" s="6" t="str">
        <f>'Entry capacity'!B27</f>
        <v>YAC Poseidon</v>
      </c>
      <c r="C27" s="53">
        <f>IF('Entry capacity'!C27=0,1,'Entry capacity'!C27)</f>
        <v>1</v>
      </c>
    </row>
    <row r="28" spans="1:3" x14ac:dyDescent="0.45">
      <c r="A28" s="36" t="str">
        <f>'Entry capacity'!A28</f>
        <v>YAC Viura</v>
      </c>
      <c r="B28" s="6" t="str">
        <f>'Entry capacity'!B28</f>
        <v>YAC Viura</v>
      </c>
      <c r="C28" s="53">
        <f>IF('Entry capacity'!C28=0,1,'Entry capacity'!C28)</f>
        <v>1175.5893553188287</v>
      </c>
    </row>
    <row r="29" spans="1:3" x14ac:dyDescent="0.45">
      <c r="A29" s="36" t="str">
        <f>'Entry capacity'!A29</f>
        <v>BIO MADRID</v>
      </c>
      <c r="B29" s="6" t="str">
        <f>'Entry capacity'!B29</f>
        <v>BIO Madrid</v>
      </c>
      <c r="C29" s="53">
        <f>IF('Entry capacity'!C29=0,1,'Entry capacity'!C29)</f>
        <v>600</v>
      </c>
    </row>
    <row r="30" spans="1:3" x14ac:dyDescent="0.45">
      <c r="A30" s="36" t="str">
        <f>'Entry capacity'!A30</f>
        <v>15.03A</v>
      </c>
      <c r="B30" s="6" t="str">
        <f>'Entry capacity'!B30</f>
        <v>BIO La Galera</v>
      </c>
      <c r="C30" s="53">
        <f>IF('Entry capacity'!C30=0,1,'Entry capacity'!C30)</f>
        <v>90</v>
      </c>
    </row>
    <row r="31" spans="1:3" x14ac:dyDescent="0.45">
      <c r="A31" s="36" t="str">
        <f>'Entry capacity'!A31</f>
        <v>AS Serrablo</v>
      </c>
      <c r="B31" s="6" t="str">
        <f>'Entry capacity'!B31</f>
        <v>AA.SS / Storage facilities</v>
      </c>
      <c r="C31" s="53">
        <f>IF('Entry capacity'!C31=0,1,'Entry capacity'!C31)</f>
        <v>21727.788145268922</v>
      </c>
    </row>
    <row r="32" spans="1:3" x14ac:dyDescent="0.45">
      <c r="A32" s="36" t="str">
        <f>'Entry capacity'!A32</f>
        <v>AS Gaviota</v>
      </c>
      <c r="B32" s="6" t="str">
        <f>'Entry capacity'!B32</f>
        <v>AA.SS / Storage facilities</v>
      </c>
      <c r="C32" s="53">
        <f>IF('Entry capacity'!C32=0,1,'Entry capacity'!C32)</f>
        <v>25711.44022352251</v>
      </c>
    </row>
    <row r="33" spans="1:9" ht="14.65" thickBot="1" x14ac:dyDescent="0.5">
      <c r="A33" s="36" t="str">
        <f>'Entry capacity'!A33</f>
        <v>AS Yela</v>
      </c>
      <c r="B33" s="6" t="str">
        <f>'Entry capacity'!B33</f>
        <v>AA.SS / Storage facilities</v>
      </c>
      <c r="C33" s="53">
        <f>IF('Entry capacity'!C33=0,1,'Entry capacity'!C33)</f>
        <v>17117.295050288241</v>
      </c>
    </row>
    <row r="34" spans="1:9" ht="18.75" customHeight="1" thickBot="1" x14ac:dyDescent="0.5">
      <c r="A34" s="23" t="s">
        <v>7</v>
      </c>
      <c r="B34" s="24"/>
      <c r="C34" s="54">
        <f>SUM(C12:C33)</f>
        <v>1197942.8542919087</v>
      </c>
    </row>
    <row r="35" spans="1:9" ht="9" customHeight="1" x14ac:dyDescent="0.45">
      <c r="C35" s="52">
        <f>C34-'Entry Tariff_1a'!C34-SUMIF(C12:C33,1,C12:C33)</f>
        <v>0</v>
      </c>
    </row>
    <row r="36" spans="1:9" ht="27.75" customHeight="1" x14ac:dyDescent="0.45">
      <c r="A36" s="68" t="s">
        <v>84</v>
      </c>
      <c r="B36" s="13"/>
      <c r="C36" s="14"/>
    </row>
    <row r="37" spans="1:9" ht="5.0999999999999996" customHeight="1" thickBot="1" x14ac:dyDescent="0.5"/>
    <row r="38" spans="1:9" ht="15" customHeight="1" x14ac:dyDescent="0.45">
      <c r="A38" s="169" t="s">
        <v>63</v>
      </c>
      <c r="B38" s="171" t="s">
        <v>64</v>
      </c>
      <c r="C38" s="17" t="s">
        <v>11</v>
      </c>
    </row>
    <row r="39" spans="1:9" ht="33" customHeight="1" x14ac:dyDescent="0.45">
      <c r="A39" s="170"/>
      <c r="B39" s="172"/>
      <c r="C39" s="20" t="s">
        <v>57</v>
      </c>
    </row>
    <row r="40" spans="1:9" x14ac:dyDescent="0.45">
      <c r="A40" s="21" t="str">
        <f t="shared" ref="A40:B58" si="0">A12</f>
        <v>CI Tarifa</v>
      </c>
      <c r="B40" s="4" t="str">
        <f t="shared" si="0"/>
        <v>CI Tarifa</v>
      </c>
      <c r="C40" s="46" cm="1">
        <f t="array" ref="C40">SUMPRODUCT(TRANSPOSE('Distance Matrix_en'!$B12:$JV12),'Exit Capacity'!C$12:C$292)/(SUM('Exit Capacity'!C$12:C$292)-IFERROR(VLOOKUP($A40,'Exit Capacity'!$A$12:$D$292,3,FALSE),0))</f>
        <v>898.23260497000672</v>
      </c>
      <c r="E40" s="52"/>
      <c r="F40" s="52"/>
      <c r="I40" s="52"/>
    </row>
    <row r="41" spans="1:9" x14ac:dyDescent="0.45">
      <c r="A41" s="36" t="str">
        <f t="shared" si="0"/>
        <v>CI Almería</v>
      </c>
      <c r="B41" s="4" t="str">
        <f t="shared" si="0"/>
        <v>CI Almería</v>
      </c>
      <c r="C41" s="46" cm="1">
        <f t="array" ref="C41">SUMPRODUCT(TRANSPOSE('Distance Matrix_en'!$B13:$JV13),'Exit Capacity'!C$12:C$292)/(SUM('Exit Capacity'!C$12:C$292)-IFERROR(VLOOKUP($A41,'Exit Capacity'!$A$12:$D$292,3,FALSE),0))</f>
        <v>820.20503602450037</v>
      </c>
      <c r="E41" s="52"/>
      <c r="F41" s="52"/>
      <c r="I41" s="52"/>
    </row>
    <row r="42" spans="1:9" x14ac:dyDescent="0.45">
      <c r="A42" s="36" t="str">
        <f t="shared" si="0"/>
        <v>CI Biriatou</v>
      </c>
      <c r="B42" s="4" t="str">
        <f t="shared" si="0"/>
        <v>VIP Pirineos</v>
      </c>
      <c r="C42" s="46" cm="1">
        <f t="array" ref="C42">SUMPRODUCT(TRANSPOSE('Distance Matrix_en'!$B14:$JV14),'Exit Capacity'!C$12:C$292)/(SUM('Exit Capacity'!C$12:C$292)-IFERROR(VLOOKUP($A42,'Exit Capacity'!$A$12:$D$292,3,FALSE),0))</f>
        <v>641.70957497380357</v>
      </c>
      <c r="E42" s="52"/>
      <c r="F42" s="52"/>
      <c r="I42" s="52"/>
    </row>
    <row r="43" spans="1:9" x14ac:dyDescent="0.45">
      <c r="A43" s="36" t="str">
        <f t="shared" si="0"/>
        <v>CI Larrau</v>
      </c>
      <c r="B43" s="4" t="str">
        <f t="shared" si="0"/>
        <v>VIP Pirineos</v>
      </c>
      <c r="C43" s="46" cm="1">
        <f t="array" ref="C43">SUMPRODUCT(TRANSPOSE('Distance Matrix_en'!$B15:$JV15),'Exit Capacity'!C$12:C$292)/(SUM('Exit Capacity'!C$12:C$292)-IFERROR(VLOOKUP($A43,'Exit Capacity'!$A$12:$D$292,3,FALSE),0))</f>
        <v>598.25651976337963</v>
      </c>
      <c r="E43" s="52"/>
      <c r="F43" s="52"/>
      <c r="I43" s="52"/>
    </row>
    <row r="44" spans="1:9" x14ac:dyDescent="0.45">
      <c r="A44" s="36" t="str">
        <f t="shared" si="0"/>
        <v>CI Badajoz</v>
      </c>
      <c r="B44" s="4" t="str">
        <f t="shared" si="0"/>
        <v>VIP Ibérico</v>
      </c>
      <c r="C44" s="46" cm="1">
        <f t="array" ref="C44">SUMPRODUCT(TRANSPOSE('Distance Matrix_en'!$B16:$JV16),'Exit Capacity'!C$12:C$292)/(SUM('Exit Capacity'!C$12:C$292)-IFERROR(VLOOKUP($A44,'Exit Capacity'!$A$12:$D$292,3,FALSE),0))</f>
        <v>996.81578679491031</v>
      </c>
      <c r="E44" s="52"/>
      <c r="F44" s="52"/>
      <c r="I44" s="52"/>
    </row>
    <row r="45" spans="1:9" x14ac:dyDescent="0.45">
      <c r="A45" s="36" t="str">
        <f t="shared" si="0"/>
        <v>CI Tuy</v>
      </c>
      <c r="B45" s="6" t="str">
        <f t="shared" si="0"/>
        <v>VIP Ibérico</v>
      </c>
      <c r="C45" s="46" cm="1">
        <f t="array" ref="C45">SUMPRODUCT(TRANSPOSE('Distance Matrix_en'!$B17:$JV17),'Exit Capacity'!C$12:C$292)/(SUM('Exit Capacity'!C$12:C$292)-IFERROR(VLOOKUP($A45,'Exit Capacity'!$A$12:$D$292,3,FALSE),0))</f>
        <v>1127.4839863037485</v>
      </c>
      <c r="E45" s="52"/>
      <c r="F45" s="52"/>
      <c r="I45" s="52"/>
    </row>
    <row r="46" spans="1:9" x14ac:dyDescent="0.45">
      <c r="A46" s="36" t="str">
        <f t="shared" si="0"/>
        <v>PR Barcelona</v>
      </c>
      <c r="B46" s="6" t="str">
        <f t="shared" si="0"/>
        <v>Planta GNL / LNG Plant</v>
      </c>
      <c r="C46" s="46" cm="1">
        <f t="array" ref="C46">SUMPRODUCT(TRANSPOSE('Distance Matrix_en'!$B18:$JV18),'Exit Capacity'!C$12:C$292)/(SUM('Exit Capacity'!C$12:C$292)-IFERROR(VLOOKUP($A46,'Exit Capacity'!$A$12:$D$292,3,FALSE),0))</f>
        <v>637.96490986918911</v>
      </c>
      <c r="E46" s="52"/>
      <c r="F46" s="52"/>
      <c r="I46" s="52"/>
    </row>
    <row r="47" spans="1:9" x14ac:dyDescent="0.45">
      <c r="A47" s="36" t="str">
        <f t="shared" si="0"/>
        <v>PR Cartagena</v>
      </c>
      <c r="B47" s="6" t="str">
        <f t="shared" si="0"/>
        <v>Planta GNL / LNG Plant</v>
      </c>
      <c r="C47" s="46" cm="1">
        <f t="array" ref="C47">SUMPRODUCT(TRANSPOSE('Distance Matrix_en'!$B19:$JV19),'Exit Capacity'!C$12:C$292)/(SUM('Exit Capacity'!C$12:C$292)-IFERROR(VLOOKUP($A47,'Exit Capacity'!$A$12:$D$292,3,FALSE),0))</f>
        <v>712.42082963398514</v>
      </c>
      <c r="E47" s="52"/>
      <c r="F47" s="52"/>
      <c r="I47" s="52"/>
    </row>
    <row r="48" spans="1:9" x14ac:dyDescent="0.45">
      <c r="A48" s="36" t="str">
        <f t="shared" si="0"/>
        <v>PR Huelva</v>
      </c>
      <c r="B48" s="6" t="str">
        <f t="shared" si="0"/>
        <v>Planta GNL / LNG Plant</v>
      </c>
      <c r="C48" s="46" cm="1">
        <f t="array" ref="C48">SUMPRODUCT(TRANSPOSE('Distance Matrix_en'!$B20:$JV20),'Exit Capacity'!C$12:C$292)/(SUM('Exit Capacity'!C$12:C$292)-IFERROR(VLOOKUP($A48,'Exit Capacity'!$A$12:$D$292,3,FALSE),0))</f>
        <v>859.93477230083465</v>
      </c>
      <c r="E48" s="52"/>
      <c r="F48" s="52"/>
      <c r="I48" s="52"/>
    </row>
    <row r="49" spans="1:9" x14ac:dyDescent="0.45">
      <c r="A49" s="36" t="str">
        <f t="shared" si="0"/>
        <v>PR Bilbao</v>
      </c>
      <c r="B49" s="6" t="str">
        <f t="shared" si="0"/>
        <v>Planta GNL / LNG Plant</v>
      </c>
      <c r="C49" s="46" cm="1">
        <f t="array" ref="C49">SUMPRODUCT(TRANSPOSE('Distance Matrix_en'!$B21:$JV21),'Exit Capacity'!C$12:C$292)/(SUM('Exit Capacity'!C$12:C$292)-IFERROR(VLOOKUP($A49,'Exit Capacity'!$A$12:$D$292,3,FALSE),0))</f>
        <v>576.16082465388638</v>
      </c>
      <c r="E49" s="52"/>
      <c r="F49" s="52"/>
      <c r="I49" s="52"/>
    </row>
    <row r="50" spans="1:9" x14ac:dyDescent="0.45">
      <c r="A50" s="36" t="str">
        <f t="shared" si="0"/>
        <v>PR Sagunto</v>
      </c>
      <c r="B50" s="6" t="str">
        <f t="shared" si="0"/>
        <v>Planta GNL / LNG Plant</v>
      </c>
      <c r="C50" s="46" cm="1">
        <f t="array" ref="C50">SUMPRODUCT(TRANSPOSE('Distance Matrix_en'!$B22:$JV22),'Exit Capacity'!C$12:C$292)/(SUM('Exit Capacity'!C$12:C$292)-IFERROR(VLOOKUP($A50,'Exit Capacity'!$A$12:$D$292,3,FALSE),0))</f>
        <v>553.30908419818547</v>
      </c>
      <c r="E50" s="52"/>
      <c r="F50" s="52"/>
      <c r="I50" s="52"/>
    </row>
    <row r="51" spans="1:9" x14ac:dyDescent="0.45">
      <c r="A51" s="36" t="str">
        <f t="shared" si="0"/>
        <v>PR Mugardos</v>
      </c>
      <c r="B51" s="6" t="str">
        <f t="shared" si="0"/>
        <v>Planta GNL / LNG Plant</v>
      </c>
      <c r="C51" s="46" cm="1">
        <f t="array" ref="C51">SUMPRODUCT(TRANSPOSE('Distance Matrix_en'!$B23:$JV23),'Exit Capacity'!C$12:C$292)/(SUM('Exit Capacity'!C$12:C$292)-IFERROR(VLOOKUP($A51,'Exit Capacity'!$A$12:$D$292,3,FALSE),0))</f>
        <v>982.18891418886221</v>
      </c>
      <c r="E51" s="52"/>
      <c r="F51" s="52"/>
      <c r="I51" s="52"/>
    </row>
    <row r="52" spans="1:9" x14ac:dyDescent="0.45">
      <c r="A52" s="36" t="str">
        <f t="shared" si="0"/>
        <v>PR El Musel</v>
      </c>
      <c r="B52" s="6" t="str">
        <f t="shared" si="0"/>
        <v>Planta GNL / LNG Plant</v>
      </c>
      <c r="C52" s="46" cm="1">
        <f t="array" ref="C52">SUMPRODUCT(TRANSPOSE('Distance Matrix_en'!$B24:$JV24),'Exit Capacity'!C$12:C$292)/(SUM('Exit Capacity'!C$12:C$292)-IFERROR(VLOOKUP($A52,'Exit Capacity'!$A$12:$D$292,3,FALSE),0))</f>
        <v>714.33721444758999</v>
      </c>
      <c r="E52" s="52"/>
      <c r="F52" s="52"/>
      <c r="I52" s="52"/>
    </row>
    <row r="53" spans="1:9" x14ac:dyDescent="0.45">
      <c r="A53" s="36" t="str">
        <f t="shared" si="0"/>
        <v>YAC/AS Marismas</v>
      </c>
      <c r="B53" s="6" t="str">
        <f t="shared" si="0"/>
        <v>YAC Marismas / AASS - Storage facilities</v>
      </c>
      <c r="C53" s="46" cm="1">
        <f t="array" ref="C53">SUMPRODUCT(TRANSPOSE('Distance Matrix_en'!$B25:$JV25),'Exit Capacity'!C$12:C$292)/(SUM('Exit Capacity'!C$12:C$292)-IFERROR(VLOOKUP($A53,'Exit Capacity'!$A$12:$D$292,3,FALSE),0))</f>
        <v>820.79534320327616</v>
      </c>
      <c r="E53" s="52"/>
      <c r="F53" s="52"/>
      <c r="I53" s="52"/>
    </row>
    <row r="54" spans="1:9" x14ac:dyDescent="0.45">
      <c r="A54" s="36" t="str">
        <f t="shared" si="0"/>
        <v>YAC Aznalcázar</v>
      </c>
      <c r="B54" s="6" t="str">
        <f t="shared" si="0"/>
        <v>YAC Aznalcázar</v>
      </c>
      <c r="C54" s="46" cm="1">
        <f t="array" ref="C54">SUMPRODUCT(TRANSPOSE('Distance Matrix_en'!$B26:$JV26),'Exit Capacity'!C$12:C$292)/(SUM('Exit Capacity'!C$12:C$292)-IFERROR(VLOOKUP($A54,'Exit Capacity'!$A$12:$D$292,3,FALSE),0))</f>
        <v>800.05030155946213</v>
      </c>
      <c r="E54" s="52"/>
      <c r="F54" s="52"/>
      <c r="I54" s="52"/>
    </row>
    <row r="55" spans="1:9" x14ac:dyDescent="0.45">
      <c r="A55" s="36" t="str">
        <f t="shared" si="0"/>
        <v>YAC Poseidon</v>
      </c>
      <c r="B55" s="6" t="str">
        <f t="shared" si="0"/>
        <v>YAC Poseidon</v>
      </c>
      <c r="C55" s="46" cm="1">
        <f t="array" ref="C55">SUMPRODUCT(TRANSPOSE('Distance Matrix_en'!$B27:$JV27),'Exit Capacity'!C$12:C$292)/(SUM('Exit Capacity'!C$12:C$292)-IFERROR(VLOOKUP($A55,'Exit Capacity'!$A$12:$D$292,3,FALSE),0))</f>
        <v>846.87854076839835</v>
      </c>
      <c r="E55" s="52"/>
      <c r="F55" s="52"/>
      <c r="I55" s="52"/>
    </row>
    <row r="56" spans="1:9" x14ac:dyDescent="0.45">
      <c r="A56" s="36" t="str">
        <f t="shared" si="0"/>
        <v>YAC Viura</v>
      </c>
      <c r="B56" s="6" t="str">
        <f t="shared" si="0"/>
        <v>YAC Viura</v>
      </c>
      <c r="C56" s="46" cm="1">
        <f t="array" ref="C56">SUMPRODUCT(TRANSPOSE('Distance Matrix_en'!$B28:$JV28),'Exit Capacity'!C$12:C$292)/(SUM('Exit Capacity'!C$12:C$292)-IFERROR(VLOOKUP($A56,'Exit Capacity'!$A$12:$D$292,3,FALSE),0))</f>
        <v>461.27479201816914</v>
      </c>
      <c r="E56" s="52"/>
      <c r="F56" s="52"/>
      <c r="I56" s="52"/>
    </row>
    <row r="57" spans="1:9" x14ac:dyDescent="0.45">
      <c r="A57" s="36" t="str">
        <f t="shared" si="0"/>
        <v>BIO MADRID</v>
      </c>
      <c r="B57" s="6" t="str">
        <f t="shared" si="0"/>
        <v>BIO Madrid</v>
      </c>
      <c r="C57" s="46" cm="1">
        <f t="array" ref="C57">SUMPRODUCT(TRANSPOSE('Distance Matrix_en'!$B29:$JV29),'Exit Capacity'!C$12:C$292)/(SUM('Exit Capacity'!C$12:C$292)-IFERROR(VLOOKUP($A57,'Exit Capacity'!$A$12:$D$292,3,FALSE),0))</f>
        <v>493.52412879437765</v>
      </c>
      <c r="E57" s="52"/>
      <c r="F57" s="52"/>
      <c r="I57" s="52"/>
    </row>
    <row r="58" spans="1:9" x14ac:dyDescent="0.45">
      <c r="A58" s="36" t="str">
        <f t="shared" si="0"/>
        <v>15.03A</v>
      </c>
      <c r="B58" s="6" t="str">
        <f t="shared" si="0"/>
        <v>BIO La Galera</v>
      </c>
      <c r="C58" s="46" cm="1">
        <f t="array" ref="C58">SUMPRODUCT(TRANSPOSE('Distance Matrix_en'!$B30:$JV30),'Exit Capacity'!C$12:C$292)/(SUM('Exit Capacity'!C$12:C$292)-IFERROR(VLOOKUP($A58,'Exit Capacity'!$A$12:$D$292,3,FALSE),0))</f>
        <v>528.97831720981731</v>
      </c>
      <c r="E58" s="52"/>
      <c r="F58" s="52"/>
      <c r="I58" s="52"/>
    </row>
    <row r="59" spans="1:9" x14ac:dyDescent="0.45">
      <c r="A59" s="36" t="str">
        <f t="shared" ref="A59:B59" si="1">A31</f>
        <v>AS Serrablo</v>
      </c>
      <c r="B59" s="6" t="str">
        <f t="shared" si="1"/>
        <v>AA.SS / Storage facilities</v>
      </c>
      <c r="C59" s="46" cm="1">
        <f t="array" ref="C59">SUMPRODUCT(TRANSPOSE('Distance Matrix_en'!$B31:$JV31),'Exit Capacity'!C$12:C$292)/(SUM('Exit Capacity'!C$12:C$292)-IFERROR(VLOOKUP($A59,'Exit Capacity'!$A$12:$D$292,3,FALSE),0))</f>
        <v>612.2339424846399</v>
      </c>
      <c r="E59" s="52"/>
      <c r="F59" s="52"/>
      <c r="I59" s="52"/>
    </row>
    <row r="60" spans="1:9" x14ac:dyDescent="0.45">
      <c r="A60" s="36" t="str">
        <f t="shared" ref="A60:B60" si="2">A32</f>
        <v>AS Gaviota</v>
      </c>
      <c r="B60" s="6" t="str">
        <f t="shared" si="2"/>
        <v>AA.SS / Storage facilities</v>
      </c>
      <c r="C60" s="46" cm="1">
        <f t="array" ref="C60">SUMPRODUCT(TRANSPOSE('Distance Matrix_en'!$B32:$JV32),'Exit Capacity'!C$12:C$292)/(SUM('Exit Capacity'!C$12:C$292)-IFERROR(VLOOKUP($A60,'Exit Capacity'!$A$12:$D$292,3,FALSE),0))</f>
        <v>563.59882708480188</v>
      </c>
      <c r="E60" s="52"/>
      <c r="F60" s="52"/>
      <c r="I60" s="52"/>
    </row>
    <row r="61" spans="1:9" ht="14.65" thickBot="1" x14ac:dyDescent="0.5">
      <c r="A61" s="36" t="str">
        <f t="shared" ref="A61:B61" si="3">A33</f>
        <v>AS Yela</v>
      </c>
      <c r="B61" s="6" t="str">
        <f t="shared" si="3"/>
        <v>AA.SS / Storage facilities</v>
      </c>
      <c r="C61" s="46" cm="1">
        <f t="array" ref="C61">SUMPRODUCT(TRANSPOSE('Distance Matrix_en'!$B33:$JV33),'Exit Capacity'!C$12:C$292)/(SUM('Exit Capacity'!C$12:C$292)-IFERROR(VLOOKUP($A61,'Exit Capacity'!$A$12:$D$292,3,FALSE),0))</f>
        <v>504.02735440513345</v>
      </c>
      <c r="E61" s="52"/>
      <c r="F61" s="52"/>
      <c r="I61" s="52"/>
    </row>
    <row r="62" spans="1:9" ht="18.75" customHeight="1" thickBot="1" x14ac:dyDescent="0.5">
      <c r="A62" s="23" t="s">
        <v>7</v>
      </c>
      <c r="B62" s="24"/>
      <c r="C62" s="54">
        <f>SUM(C40:C61)</f>
        <v>15750.381605650957</v>
      </c>
    </row>
    <row r="63" spans="1:9" ht="9" customHeight="1" x14ac:dyDescent="0.45">
      <c r="C63" s="52"/>
    </row>
    <row r="64" spans="1:9" ht="47.25" customHeight="1" x14ac:dyDescent="0.45">
      <c r="A64" s="180" t="s">
        <v>85</v>
      </c>
      <c r="B64" s="180"/>
      <c r="C64" s="180"/>
    </row>
    <row r="65" spans="1:6" ht="5.0999999999999996" customHeight="1" thickBot="1" x14ac:dyDescent="0.5"/>
    <row r="66" spans="1:6" ht="15" customHeight="1" x14ac:dyDescent="0.45">
      <c r="A66" s="169" t="s">
        <v>63</v>
      </c>
      <c r="B66" s="171" t="s">
        <v>64</v>
      </c>
      <c r="C66" s="17" t="s">
        <v>11</v>
      </c>
    </row>
    <row r="67" spans="1:6" ht="33" customHeight="1" x14ac:dyDescent="0.45">
      <c r="A67" s="170"/>
      <c r="B67" s="172"/>
      <c r="C67" s="20" t="s">
        <v>57</v>
      </c>
    </row>
    <row r="68" spans="1:6" x14ac:dyDescent="0.45">
      <c r="A68" s="21" t="str">
        <f t="shared" ref="A68:B89" si="4">A40</f>
        <v>CI Tarifa</v>
      </c>
      <c r="B68" s="4" t="str">
        <f t="shared" si="4"/>
        <v>CI Tarifa</v>
      </c>
      <c r="C68" s="124">
        <f t="shared" ref="C68:C86" si="5">C12*C40/SUMPRODUCT(C$12:C$33,C$40:C$61)</f>
        <v>1.0179765169750941E-6</v>
      </c>
      <c r="D68" s="52"/>
      <c r="E68" s="128"/>
      <c r="F68" s="60"/>
    </row>
    <row r="69" spans="1:6" x14ac:dyDescent="0.45">
      <c r="A69" s="36" t="str">
        <f t="shared" si="4"/>
        <v>CI Almería</v>
      </c>
      <c r="B69" s="4" t="str">
        <f t="shared" si="4"/>
        <v>CI Almería</v>
      </c>
      <c r="C69" s="125">
        <f t="shared" si="5"/>
        <v>0.2715356667867419</v>
      </c>
      <c r="D69" s="52"/>
      <c r="E69" s="128"/>
      <c r="F69" s="60"/>
    </row>
    <row r="70" spans="1:6" x14ac:dyDescent="0.45">
      <c r="A70" s="36" t="str">
        <f t="shared" si="4"/>
        <v>CI Biriatou</v>
      </c>
      <c r="B70" s="4" t="str">
        <f t="shared" si="4"/>
        <v>VIP Pirineos</v>
      </c>
      <c r="C70" s="125">
        <f t="shared" si="5"/>
        <v>1.2694406153109529E-2</v>
      </c>
      <c r="D70" s="52"/>
      <c r="E70" s="128"/>
      <c r="F70" s="60"/>
    </row>
    <row r="71" spans="1:6" x14ac:dyDescent="0.45">
      <c r="A71" s="36" t="str">
        <f t="shared" si="4"/>
        <v>CI Larrau</v>
      </c>
      <c r="B71" s="4" t="str">
        <f t="shared" si="4"/>
        <v>VIP Pirineos</v>
      </c>
      <c r="C71" s="125">
        <f t="shared" si="5"/>
        <v>3.2545729002584171E-2</v>
      </c>
      <c r="D71" s="52"/>
      <c r="E71" s="128"/>
      <c r="F71" s="60"/>
    </row>
    <row r="72" spans="1:6" x14ac:dyDescent="0.45">
      <c r="A72" s="36" t="str">
        <f t="shared" si="4"/>
        <v>CI Badajoz</v>
      </c>
      <c r="B72" s="4" t="str">
        <f t="shared" si="4"/>
        <v>VIP Ibérico</v>
      </c>
      <c r="C72" s="125">
        <f t="shared" si="5"/>
        <v>4.682846896290932E-2</v>
      </c>
      <c r="D72" s="52"/>
      <c r="E72" s="128"/>
      <c r="F72" s="60"/>
    </row>
    <row r="73" spans="1:6" x14ac:dyDescent="0.45">
      <c r="A73" s="36" t="str">
        <f t="shared" si="4"/>
        <v>CI Tuy</v>
      </c>
      <c r="B73" s="6" t="str">
        <f t="shared" si="4"/>
        <v>VIP Ibérico</v>
      </c>
      <c r="C73" s="125">
        <f t="shared" si="5"/>
        <v>2.4075912319205198E-2</v>
      </c>
      <c r="D73" s="52"/>
      <c r="E73" s="128"/>
      <c r="F73" s="60"/>
    </row>
    <row r="74" spans="1:6" x14ac:dyDescent="0.45">
      <c r="A74" s="36" t="str">
        <f t="shared" si="4"/>
        <v>PR Barcelona</v>
      </c>
      <c r="B74" s="6" t="str">
        <f t="shared" si="4"/>
        <v>Planta GNL / LNG Plant</v>
      </c>
      <c r="C74" s="125">
        <f t="shared" si="5"/>
        <v>5.7126109701237347E-2</v>
      </c>
      <c r="D74" s="52"/>
      <c r="E74" s="128"/>
      <c r="F74" s="60"/>
    </row>
    <row r="75" spans="1:6" x14ac:dyDescent="0.45">
      <c r="A75" s="36" t="str">
        <f t="shared" si="4"/>
        <v>PR Cartagena</v>
      </c>
      <c r="B75" s="6" t="str">
        <f t="shared" si="4"/>
        <v>Planta GNL / LNG Plant</v>
      </c>
      <c r="C75" s="125">
        <f t="shared" si="5"/>
        <v>7.8454143438680332E-2</v>
      </c>
      <c r="D75" s="52"/>
      <c r="E75" s="128"/>
      <c r="F75" s="60"/>
    </row>
    <row r="76" spans="1:6" x14ac:dyDescent="0.45">
      <c r="A76" s="36" t="str">
        <f t="shared" si="4"/>
        <v>PR Huelva</v>
      </c>
      <c r="B76" s="6" t="str">
        <f t="shared" si="4"/>
        <v>Planta GNL / LNG Plant</v>
      </c>
      <c r="C76" s="125">
        <f t="shared" si="5"/>
        <v>0.13126960432434831</v>
      </c>
      <c r="D76" s="52"/>
      <c r="E76" s="128"/>
      <c r="F76" s="60"/>
    </row>
    <row r="77" spans="1:6" x14ac:dyDescent="0.45">
      <c r="A77" s="36" t="str">
        <f t="shared" si="4"/>
        <v>PR Bilbao</v>
      </c>
      <c r="B77" s="6" t="str">
        <f t="shared" si="4"/>
        <v>Planta GNL / LNG Plant</v>
      </c>
      <c r="C77" s="125">
        <f t="shared" si="5"/>
        <v>0.13126738561432191</v>
      </c>
      <c r="D77" s="52"/>
      <c r="E77" s="128"/>
      <c r="F77" s="60"/>
    </row>
    <row r="78" spans="1:6" x14ac:dyDescent="0.45">
      <c r="A78" s="36" t="str">
        <f t="shared" si="4"/>
        <v>PR Sagunto</v>
      </c>
      <c r="B78" s="6" t="str">
        <f t="shared" si="4"/>
        <v>Planta GNL / LNG Plant</v>
      </c>
      <c r="C78" s="125">
        <f t="shared" si="5"/>
        <v>5.2594171634305978E-2</v>
      </c>
      <c r="D78" s="52"/>
      <c r="E78" s="128"/>
      <c r="F78" s="60"/>
    </row>
    <row r="79" spans="1:6" x14ac:dyDescent="0.45">
      <c r="A79" s="36" t="str">
        <f t="shared" si="4"/>
        <v>PR Mugardos</v>
      </c>
      <c r="B79" s="6" t="str">
        <f t="shared" si="4"/>
        <v>Planta GNL / LNG Plant</v>
      </c>
      <c r="C79" s="125">
        <f t="shared" si="5"/>
        <v>8.7175725770832879E-2</v>
      </c>
      <c r="D79" s="52"/>
      <c r="E79" s="128"/>
      <c r="F79" s="60"/>
    </row>
    <row r="80" spans="1:6" x14ac:dyDescent="0.45">
      <c r="A80" s="36" t="str">
        <f t="shared" si="4"/>
        <v>PR El Musel</v>
      </c>
      <c r="B80" s="6" t="str">
        <f t="shared" si="4"/>
        <v>Planta GNL / LNG Plant</v>
      </c>
      <c r="C80" s="125">
        <f t="shared" si="5"/>
        <v>3.1153578497119652E-2</v>
      </c>
      <c r="D80" s="52"/>
      <c r="E80" s="128"/>
      <c r="F80" s="60"/>
    </row>
    <row r="81" spans="1:6" x14ac:dyDescent="0.45">
      <c r="A81" s="36" t="str">
        <f t="shared" si="4"/>
        <v>YAC/AS Marismas</v>
      </c>
      <c r="B81" s="6" t="str">
        <f t="shared" si="4"/>
        <v>YAC Marismas / AASS - Storage facilities</v>
      </c>
      <c r="C81" s="125">
        <f t="shared" si="5"/>
        <v>9.0130704378573682E-4</v>
      </c>
      <c r="D81" s="52"/>
      <c r="E81" s="128"/>
      <c r="F81" s="60"/>
    </row>
    <row r="82" spans="1:6" x14ac:dyDescent="0.45">
      <c r="A82" s="36" t="str">
        <f t="shared" si="4"/>
        <v>YAC Aznalcázar</v>
      </c>
      <c r="B82" s="6" t="str">
        <f t="shared" si="4"/>
        <v>YAC Aznalcázar</v>
      </c>
      <c r="C82" s="125">
        <f t="shared" si="5"/>
        <v>9.5390384059484973E-5</v>
      </c>
      <c r="D82" s="52"/>
      <c r="E82" s="128"/>
      <c r="F82" s="60"/>
    </row>
    <row r="83" spans="1:6" x14ac:dyDescent="0.45">
      <c r="A83" s="36" t="str">
        <f t="shared" si="4"/>
        <v>YAC Poseidon</v>
      </c>
      <c r="B83" s="6" t="str">
        <f t="shared" si="4"/>
        <v>YAC Poseidon</v>
      </c>
      <c r="C83" s="125">
        <f t="shared" si="5"/>
        <v>9.5977641254867522E-7</v>
      </c>
      <c r="D83" s="52"/>
      <c r="E83" s="128"/>
      <c r="F83" s="60"/>
    </row>
    <row r="84" spans="1:6" x14ac:dyDescent="0.45">
      <c r="A84" s="36" t="str">
        <f t="shared" si="4"/>
        <v>YAC Viura</v>
      </c>
      <c r="B84" s="6" t="str">
        <f t="shared" si="4"/>
        <v>YAC Viura</v>
      </c>
      <c r="C84" s="125">
        <f t="shared" si="5"/>
        <v>6.1456002979865096E-4</v>
      </c>
      <c r="D84" s="52"/>
      <c r="E84" s="128"/>
      <c r="F84" s="60"/>
    </row>
    <row r="85" spans="1:6" x14ac:dyDescent="0.45">
      <c r="A85" s="36" t="str">
        <f t="shared" si="4"/>
        <v>BIO MADRID</v>
      </c>
      <c r="B85" s="6" t="str">
        <f t="shared" si="4"/>
        <v>BIO Madrid</v>
      </c>
      <c r="C85" s="125">
        <f t="shared" si="5"/>
        <v>3.355896708002783E-4</v>
      </c>
      <c r="D85" s="52"/>
      <c r="E85" s="128"/>
      <c r="F85" s="60"/>
    </row>
    <row r="86" spans="1:6" x14ac:dyDescent="0.45">
      <c r="A86" s="36" t="str">
        <f t="shared" si="4"/>
        <v>15.03A</v>
      </c>
      <c r="B86" s="6" t="str">
        <f t="shared" si="4"/>
        <v>BIO La Galera</v>
      </c>
      <c r="C86" s="125">
        <f t="shared" si="5"/>
        <v>5.3954705244074218E-5</v>
      </c>
      <c r="D86" s="52"/>
      <c r="E86" s="128"/>
      <c r="F86" s="60"/>
    </row>
    <row r="87" spans="1:6" x14ac:dyDescent="0.45">
      <c r="A87" s="36" t="str">
        <f t="shared" si="4"/>
        <v>AS Serrablo</v>
      </c>
      <c r="B87" s="6" t="str">
        <f t="shared" si="4"/>
        <v>AA.SS / Storage facilities</v>
      </c>
      <c r="C87" s="125">
        <f t="shared" ref="C87:C89" si="6">C31*C59/SUMPRODUCT(C$12:C$33,C$40:C$61)</f>
        <v>1.5075852011149202E-2</v>
      </c>
      <c r="D87" s="52"/>
      <c r="E87" s="128"/>
      <c r="F87" s="60"/>
    </row>
    <row r="88" spans="1:6" x14ac:dyDescent="0.45">
      <c r="A88" s="36" t="str">
        <f t="shared" si="4"/>
        <v>AS Gaviota</v>
      </c>
      <c r="B88" s="6" t="str">
        <f t="shared" si="4"/>
        <v>AA.SS / Storage facilities</v>
      </c>
      <c r="C88" s="125">
        <f t="shared" si="6"/>
        <v>1.6422732882236987E-2</v>
      </c>
      <c r="D88" s="52"/>
      <c r="E88" s="128"/>
      <c r="F88" s="60"/>
    </row>
    <row r="89" spans="1:6" ht="14.65" thickBot="1" x14ac:dyDescent="0.5">
      <c r="A89" s="36" t="str">
        <f t="shared" si="4"/>
        <v>AS Yela</v>
      </c>
      <c r="B89" s="6" t="str">
        <f t="shared" si="4"/>
        <v>AA.SS / Storage facilities</v>
      </c>
      <c r="C89" s="125">
        <f t="shared" si="6"/>
        <v>9.7777333145994839E-3</v>
      </c>
      <c r="D89" s="52"/>
      <c r="E89" s="128"/>
      <c r="F89" s="60"/>
    </row>
    <row r="90" spans="1:6" ht="18.75" customHeight="1" thickBot="1" x14ac:dyDescent="0.5">
      <c r="A90" s="23" t="s">
        <v>7</v>
      </c>
      <c r="B90" s="24"/>
      <c r="C90" s="126">
        <f>SUM(C68:C89)</f>
        <v>1</v>
      </c>
      <c r="E90" s="129"/>
    </row>
    <row r="91" spans="1:6" ht="9" customHeight="1" x14ac:dyDescent="0.45">
      <c r="C91" s="52"/>
    </row>
    <row r="92" spans="1:6" ht="47.25" customHeight="1" x14ac:dyDescent="0.45">
      <c r="A92" s="180" t="s">
        <v>86</v>
      </c>
      <c r="B92" s="180"/>
      <c r="C92" s="180"/>
    </row>
    <row r="93" spans="1:6" ht="5.0999999999999996" customHeight="1" thickBot="1" x14ac:dyDescent="0.5"/>
    <row r="94" spans="1:6" ht="15" customHeight="1" x14ac:dyDescent="0.45">
      <c r="A94" s="169" t="s">
        <v>63</v>
      </c>
      <c r="B94" s="171" t="s">
        <v>64</v>
      </c>
      <c r="C94" s="17" t="s">
        <v>11</v>
      </c>
    </row>
    <row r="95" spans="1:6" ht="33" customHeight="1" x14ac:dyDescent="0.45">
      <c r="A95" s="170"/>
      <c r="B95" s="172"/>
      <c r="C95" s="20" t="s">
        <v>57</v>
      </c>
    </row>
    <row r="96" spans="1:6" x14ac:dyDescent="0.45">
      <c r="A96" s="21" t="str">
        <f t="shared" ref="A96:B117" si="7">A68</f>
        <v>CI Tarifa</v>
      </c>
      <c r="B96" s="4" t="str">
        <f t="shared" si="7"/>
        <v>CI Tarifa</v>
      </c>
      <c r="C96" s="46">
        <f>Input!C$18*Input!C$184*C68</f>
        <v>150.80795088498078</v>
      </c>
      <c r="D96" s="52"/>
      <c r="E96" s="128"/>
      <c r="F96" s="127"/>
    </row>
    <row r="97" spans="1:6" x14ac:dyDescent="0.45">
      <c r="A97" s="36" t="str">
        <f t="shared" si="7"/>
        <v>CI Almería</v>
      </c>
      <c r="B97" s="4" t="str">
        <f t="shared" si="7"/>
        <v>CI Almería</v>
      </c>
      <c r="C97" s="53">
        <f>Input!C$18*Input!C$184*C69</f>
        <v>40226603.283518925</v>
      </c>
      <c r="D97" s="52"/>
      <c r="E97" s="128"/>
      <c r="F97" s="127"/>
    </row>
    <row r="98" spans="1:6" x14ac:dyDescent="0.45">
      <c r="A98" s="36" t="str">
        <f t="shared" si="7"/>
        <v>CI Biriatou</v>
      </c>
      <c r="B98" s="4" t="str">
        <f t="shared" si="7"/>
        <v>VIP Pirineos</v>
      </c>
      <c r="C98" s="53">
        <f>Input!C$18*Input!C$184*C70</f>
        <v>1880610.552138088</v>
      </c>
      <c r="D98" s="52"/>
      <c r="E98" s="128"/>
      <c r="F98" s="127"/>
    </row>
    <row r="99" spans="1:6" x14ac:dyDescent="0.45">
      <c r="A99" s="36" t="str">
        <f t="shared" si="7"/>
        <v>CI Larrau</v>
      </c>
      <c r="B99" s="4" t="str">
        <f t="shared" si="7"/>
        <v>VIP Pirineos</v>
      </c>
      <c r="C99" s="53">
        <f>Input!C$18*Input!C$184*C71</f>
        <v>4821481.2612005379</v>
      </c>
      <c r="D99" s="52"/>
      <c r="E99" s="128"/>
      <c r="F99" s="127"/>
    </row>
    <row r="100" spans="1:6" x14ac:dyDescent="0.45">
      <c r="A100" s="36" t="str">
        <f t="shared" si="7"/>
        <v>CI Badajoz</v>
      </c>
      <c r="B100" s="4" t="str">
        <f t="shared" si="7"/>
        <v>VIP Ibérico</v>
      </c>
      <c r="C100" s="53">
        <f>Input!C$18*Input!C$184*C72</f>
        <v>6937395.2440103851</v>
      </c>
      <c r="D100" s="52"/>
      <c r="E100" s="128"/>
      <c r="F100" s="127"/>
    </row>
    <row r="101" spans="1:6" x14ac:dyDescent="0.45">
      <c r="A101" s="36" t="str">
        <f t="shared" si="7"/>
        <v>CI Tuy</v>
      </c>
      <c r="B101" s="6" t="str">
        <f t="shared" si="7"/>
        <v>VIP Ibérico</v>
      </c>
      <c r="C101" s="53">
        <f>Input!C$18*Input!C$184*C73</f>
        <v>3566721.7681354759</v>
      </c>
      <c r="D101" s="52"/>
      <c r="E101" s="128"/>
      <c r="F101" s="127"/>
    </row>
    <row r="102" spans="1:6" x14ac:dyDescent="0.45">
      <c r="A102" s="36" t="str">
        <f t="shared" si="7"/>
        <v>PR Barcelona</v>
      </c>
      <c r="B102" s="6" t="str">
        <f t="shared" si="7"/>
        <v>Planta GNL / LNG Plant</v>
      </c>
      <c r="C102" s="53">
        <f>Input!C$18*Input!C$184*C74</f>
        <v>8462937.4080983847</v>
      </c>
      <c r="D102" s="52"/>
      <c r="E102" s="128"/>
      <c r="F102" s="127"/>
    </row>
    <row r="103" spans="1:6" x14ac:dyDescent="0.45">
      <c r="A103" s="36" t="str">
        <f t="shared" si="7"/>
        <v>PR Cartagena</v>
      </c>
      <c r="B103" s="6" t="str">
        <f t="shared" si="7"/>
        <v>Planta GNL / LNG Plant</v>
      </c>
      <c r="C103" s="53">
        <f>Input!C$18*Input!C$184*C75</f>
        <v>11622575.190222399</v>
      </c>
      <c r="D103" s="52"/>
      <c r="E103" s="128"/>
      <c r="F103" s="127"/>
    </row>
    <row r="104" spans="1:6" x14ac:dyDescent="0.45">
      <c r="A104" s="36" t="str">
        <f t="shared" si="7"/>
        <v>PR Huelva</v>
      </c>
      <c r="B104" s="6" t="str">
        <f t="shared" si="7"/>
        <v>Planta GNL / LNG Plant</v>
      </c>
      <c r="C104" s="53">
        <f>Input!C$18*Input!C$184*C76</f>
        <v>19446912.292694394</v>
      </c>
      <c r="D104" s="52"/>
      <c r="E104" s="128"/>
      <c r="F104" s="127"/>
    </row>
    <row r="105" spans="1:6" x14ac:dyDescent="0.45">
      <c r="A105" s="36" t="str">
        <f t="shared" si="7"/>
        <v>PR Bilbao</v>
      </c>
      <c r="B105" s="6" t="str">
        <f t="shared" si="7"/>
        <v>Planta GNL / LNG Plant</v>
      </c>
      <c r="C105" s="53">
        <f>Input!C$18*Input!C$184*C77</f>
        <v>19446583.602290332</v>
      </c>
      <c r="D105" s="52"/>
      <c r="E105" s="128"/>
      <c r="F105" s="127"/>
    </row>
    <row r="106" spans="1:6" x14ac:dyDescent="0.45">
      <c r="A106" s="36" t="str">
        <f t="shared" si="7"/>
        <v>PR Sagunto</v>
      </c>
      <c r="B106" s="6" t="str">
        <f t="shared" si="7"/>
        <v>Planta GNL / LNG Plant</v>
      </c>
      <c r="C106" s="53">
        <f>Input!C$18*Input!C$184*C78</f>
        <v>7791554.2455059597</v>
      </c>
      <c r="D106" s="52"/>
      <c r="E106" s="128"/>
      <c r="F106" s="127"/>
    </row>
    <row r="107" spans="1:6" x14ac:dyDescent="0.45">
      <c r="A107" s="36" t="str">
        <f t="shared" si="7"/>
        <v>PR Mugardos</v>
      </c>
      <c r="B107" s="6" t="str">
        <f t="shared" si="7"/>
        <v>Planta GNL / LNG Plant</v>
      </c>
      <c r="C107" s="53">
        <f>Input!C$18*Input!C$184*C79</f>
        <v>12914632.460752498</v>
      </c>
      <c r="D107" s="52"/>
      <c r="E107" s="128"/>
      <c r="F107" s="127"/>
    </row>
    <row r="108" spans="1:6" x14ac:dyDescent="0.45">
      <c r="A108" s="36" t="str">
        <f t="shared" si="7"/>
        <v>PR El Musel</v>
      </c>
      <c r="B108" s="6" t="str">
        <f t="shared" si="7"/>
        <v>Planta GNL / LNG Plant</v>
      </c>
      <c r="C108" s="53">
        <f>Input!C$18*Input!C$184*C80</f>
        <v>4615241.3710344555</v>
      </c>
      <c r="D108" s="52"/>
      <c r="E108" s="128"/>
      <c r="F108" s="127"/>
    </row>
    <row r="109" spans="1:6" x14ac:dyDescent="0.45">
      <c r="A109" s="36" t="str">
        <f t="shared" si="7"/>
        <v>YAC/AS Marismas</v>
      </c>
      <c r="B109" s="6" t="str">
        <f t="shared" si="7"/>
        <v>YAC Marismas / AASS - Storage facilities</v>
      </c>
      <c r="C109" s="53">
        <f>Input!C$18*Input!C$184*C81</f>
        <v>133523.97243447625</v>
      </c>
      <c r="D109" s="52"/>
      <c r="E109" s="132"/>
      <c r="F109" s="127"/>
    </row>
    <row r="110" spans="1:6" x14ac:dyDescent="0.45">
      <c r="A110" s="36" t="str">
        <f t="shared" si="7"/>
        <v>YAC Aznalcázar</v>
      </c>
      <c r="B110" s="6" t="str">
        <f t="shared" si="7"/>
        <v>YAC Aznalcázar</v>
      </c>
      <c r="C110" s="53">
        <f>Input!C$18*Input!C$184*C82</f>
        <v>14131.591558603923</v>
      </c>
      <c r="D110" s="52"/>
      <c r="E110" s="128"/>
      <c r="F110" s="127"/>
    </row>
    <row r="111" spans="1:6" x14ac:dyDescent="0.45">
      <c r="A111" s="36" t="str">
        <f t="shared" si="7"/>
        <v>YAC Poseidon</v>
      </c>
      <c r="B111" s="6" t="str">
        <f t="shared" si="7"/>
        <v>YAC Poseidon</v>
      </c>
      <c r="C111" s="53">
        <f>Input!C$18*Input!C$184*C83</f>
        <v>142.1859067184601</v>
      </c>
      <c r="D111" s="52"/>
      <c r="E111" s="128"/>
      <c r="F111" s="127"/>
    </row>
    <row r="112" spans="1:6" x14ac:dyDescent="0.45">
      <c r="A112" s="36" t="str">
        <f t="shared" si="7"/>
        <v>YAC Viura</v>
      </c>
      <c r="B112" s="6" t="str">
        <f t="shared" si="7"/>
        <v>YAC Viura</v>
      </c>
      <c r="C112" s="53">
        <f>Input!C$18*Input!C$184*C84</f>
        <v>91043.886812975266</v>
      </c>
      <c r="D112" s="52"/>
      <c r="E112" s="128"/>
      <c r="F112" s="127"/>
    </row>
    <row r="113" spans="1:6" x14ac:dyDescent="0.45">
      <c r="A113" s="36" t="str">
        <f t="shared" si="7"/>
        <v>BIO MADRID</v>
      </c>
      <c r="B113" s="6" t="str">
        <f t="shared" si="7"/>
        <v>BIO Madrid</v>
      </c>
      <c r="C113" s="53">
        <f>Input!C$18*Input!C$184*C85</f>
        <v>49715.872368000266</v>
      </c>
      <c r="D113" s="52"/>
      <c r="E113" s="128"/>
      <c r="F113" s="127"/>
    </row>
    <row r="114" spans="1:6" x14ac:dyDescent="0.45">
      <c r="A114" s="36" t="str">
        <f t="shared" si="7"/>
        <v>15.03A</v>
      </c>
      <c r="B114" s="6" t="str">
        <f t="shared" si="7"/>
        <v>BIO La Galera</v>
      </c>
      <c r="C114" s="53">
        <f>Input!C$18*Input!C$184*C86</f>
        <v>7993.1102562565638</v>
      </c>
      <c r="D114" s="52"/>
      <c r="E114" s="128"/>
      <c r="F114" s="127"/>
    </row>
    <row r="115" spans="1:6" x14ac:dyDescent="0.45">
      <c r="A115" s="36" t="str">
        <f t="shared" si="7"/>
        <v>AS Serrablo</v>
      </c>
      <c r="B115" s="6" t="str">
        <f t="shared" si="7"/>
        <v>AA.SS / Storage facilities</v>
      </c>
      <c r="C115" s="53">
        <f>Input!C$18*Input!C$184*C87</f>
        <v>2233409.4271668275</v>
      </c>
      <c r="D115" s="52"/>
      <c r="E115" s="128"/>
      <c r="F115" s="127"/>
    </row>
    <row r="116" spans="1:6" x14ac:dyDescent="0.45">
      <c r="A116" s="36" t="str">
        <f t="shared" si="7"/>
        <v>AS Gaviota</v>
      </c>
      <c r="B116" s="6" t="str">
        <f t="shared" si="7"/>
        <v>AA.SS / Storage facilities</v>
      </c>
      <c r="C116" s="53">
        <f>Input!C$18*Input!C$184*C88</f>
        <v>2432942.8553626928</v>
      </c>
      <c r="D116" s="52"/>
      <c r="E116" s="128"/>
      <c r="F116" s="127"/>
    </row>
    <row r="117" spans="1:6" ht="14.65" thickBot="1" x14ac:dyDescent="0.5">
      <c r="A117" s="36" t="str">
        <f t="shared" si="7"/>
        <v>AS Yela</v>
      </c>
      <c r="B117" s="6" t="str">
        <f t="shared" si="7"/>
        <v>AA.SS / Storage facilities</v>
      </c>
      <c r="C117" s="53">
        <f>Input!C$18*Input!C$184*C89</f>
        <v>1448520.5708440088</v>
      </c>
      <c r="D117" s="52"/>
      <c r="E117" s="128"/>
      <c r="F117" s="127"/>
    </row>
    <row r="118" spans="1:6" ht="18.75" customHeight="1" thickBot="1" x14ac:dyDescent="0.5">
      <c r="A118" s="23" t="s">
        <v>7</v>
      </c>
      <c r="B118" s="24"/>
      <c r="C118" s="54">
        <f>SUM(C96:C117)</f>
        <v>148144822.96026325</v>
      </c>
      <c r="E118" s="52"/>
    </row>
    <row r="119" spans="1:6" ht="9" customHeight="1" x14ac:dyDescent="0.45">
      <c r="C119" s="92">
        <f>C118-(Input!C$18*Input!C$184)</f>
        <v>0</v>
      </c>
    </row>
    <row r="120" spans="1:6" ht="46.5" customHeight="1" x14ac:dyDescent="0.45">
      <c r="A120" s="180" t="s">
        <v>178</v>
      </c>
      <c r="B120" s="180"/>
      <c r="C120" s="180"/>
    </row>
    <row r="121" spans="1:6" ht="5.0999999999999996" customHeight="1" thickBot="1" x14ac:dyDescent="0.5"/>
    <row r="122" spans="1:6" ht="15" customHeight="1" x14ac:dyDescent="0.45">
      <c r="A122" s="169" t="s">
        <v>63</v>
      </c>
      <c r="B122" s="171" t="s">
        <v>64</v>
      </c>
      <c r="C122" s="17" t="s">
        <v>11</v>
      </c>
    </row>
    <row r="123" spans="1:6" ht="33" customHeight="1" x14ac:dyDescent="0.45">
      <c r="A123" s="170"/>
      <c r="B123" s="172"/>
      <c r="C123" s="20" t="s">
        <v>57</v>
      </c>
    </row>
    <row r="124" spans="1:6" x14ac:dyDescent="0.45">
      <c r="A124" s="21" t="str">
        <f t="shared" ref="A124:B145" si="8">A96</f>
        <v>CI Tarifa</v>
      </c>
      <c r="B124" s="4" t="str">
        <f t="shared" si="8"/>
        <v>CI Tarifa</v>
      </c>
      <c r="C124" s="55">
        <f t="shared" ref="C124:C142" si="9">IF(C12=0,"",C96/C12)</f>
        <v>150.80795088498078</v>
      </c>
      <c r="D124" s="60"/>
    </row>
    <row r="125" spans="1:6" x14ac:dyDescent="0.45">
      <c r="A125" s="36" t="str">
        <f t="shared" si="8"/>
        <v>CI Almería</v>
      </c>
      <c r="B125" s="4" t="str">
        <f t="shared" si="8"/>
        <v>CI Almería</v>
      </c>
      <c r="C125" s="56">
        <f t="shared" si="9"/>
        <v>137.70758276195846</v>
      </c>
      <c r="D125" s="60"/>
    </row>
    <row r="126" spans="1:6" x14ac:dyDescent="0.45">
      <c r="A126" s="36" t="str">
        <f t="shared" si="8"/>
        <v>CI Biriatou</v>
      </c>
      <c r="B126" s="4" t="str">
        <f t="shared" si="8"/>
        <v>VIP Pirineos</v>
      </c>
      <c r="C126" s="56">
        <f t="shared" si="9"/>
        <v>107.73924875316982</v>
      </c>
      <c r="D126" s="60"/>
    </row>
    <row r="127" spans="1:6" x14ac:dyDescent="0.45">
      <c r="A127" s="36" t="str">
        <f t="shared" si="8"/>
        <v>CI Larrau</v>
      </c>
      <c r="B127" s="4" t="str">
        <f t="shared" si="8"/>
        <v>VIP Pirineos</v>
      </c>
      <c r="C127" s="56">
        <f t="shared" si="9"/>
        <v>100.44373734586034</v>
      </c>
      <c r="D127" s="60"/>
    </row>
    <row r="128" spans="1:6" x14ac:dyDescent="0.45">
      <c r="A128" s="36" t="str">
        <f t="shared" si="8"/>
        <v>CI Badajoz</v>
      </c>
      <c r="B128" s="4" t="str">
        <f t="shared" si="8"/>
        <v>VIP Ibérico</v>
      </c>
      <c r="C128" s="56">
        <f t="shared" si="9"/>
        <v>167.35948504269666</v>
      </c>
      <c r="D128" s="60"/>
    </row>
    <row r="129" spans="1:4" x14ac:dyDescent="0.45">
      <c r="A129" s="36" t="str">
        <f t="shared" si="8"/>
        <v>CI Tuy</v>
      </c>
      <c r="B129" s="6" t="str">
        <f t="shared" si="8"/>
        <v>VIP Ibérico</v>
      </c>
      <c r="C129" s="56">
        <f t="shared" si="9"/>
        <v>189.29790422802091</v>
      </c>
      <c r="D129" s="60"/>
    </row>
    <row r="130" spans="1:4" x14ac:dyDescent="0.45">
      <c r="A130" s="36" t="str">
        <f t="shared" si="8"/>
        <v>PR Barcelona</v>
      </c>
      <c r="B130" s="6" t="str">
        <f t="shared" si="8"/>
        <v>Planta GNL / LNG Plant</v>
      </c>
      <c r="C130" s="56">
        <f t="shared" si="9"/>
        <v>107.1105415919593</v>
      </c>
      <c r="D130" s="60"/>
    </row>
    <row r="131" spans="1:4" x14ac:dyDescent="0.45">
      <c r="A131" s="36" t="str">
        <f t="shared" si="8"/>
        <v>PR Cartagena</v>
      </c>
      <c r="B131" s="6" t="str">
        <f t="shared" si="8"/>
        <v>Planta GNL / LNG Plant</v>
      </c>
      <c r="C131" s="56">
        <f t="shared" si="9"/>
        <v>119.61125090584618</v>
      </c>
      <c r="D131" s="60"/>
    </row>
    <row r="132" spans="1:4" x14ac:dyDescent="0.45">
      <c r="A132" s="36" t="str">
        <f t="shared" si="8"/>
        <v>PR Huelva</v>
      </c>
      <c r="B132" s="6" t="str">
        <f t="shared" si="8"/>
        <v>Planta GNL / LNG Plant</v>
      </c>
      <c r="C132" s="56">
        <f t="shared" si="9"/>
        <v>144.37797090405306</v>
      </c>
      <c r="D132" s="60"/>
    </row>
    <row r="133" spans="1:4" x14ac:dyDescent="0.45">
      <c r="A133" s="36" t="str">
        <f t="shared" si="8"/>
        <v>PR Bilbao</v>
      </c>
      <c r="B133" s="6" t="str">
        <f t="shared" si="8"/>
        <v>Planta GNL / LNG Plant</v>
      </c>
      <c r="C133" s="56">
        <f t="shared" si="9"/>
        <v>96.73400059793498</v>
      </c>
      <c r="D133" s="60"/>
    </row>
    <row r="134" spans="1:4" x14ac:dyDescent="0.45">
      <c r="A134" s="36" t="str">
        <f t="shared" si="8"/>
        <v>PR Sagunto</v>
      </c>
      <c r="B134" s="6" t="str">
        <f t="shared" si="8"/>
        <v>Planta GNL / LNG Plant</v>
      </c>
      <c r="C134" s="56">
        <f t="shared" si="9"/>
        <v>92.897328300345933</v>
      </c>
      <c r="D134" s="60"/>
    </row>
    <row r="135" spans="1:4" x14ac:dyDescent="0.45">
      <c r="A135" s="36" t="str">
        <f t="shared" si="8"/>
        <v>PR Mugardos</v>
      </c>
      <c r="B135" s="6" t="str">
        <f t="shared" si="8"/>
        <v>Planta GNL / LNG Plant</v>
      </c>
      <c r="C135" s="56">
        <f t="shared" si="9"/>
        <v>164.90371949447612</v>
      </c>
      <c r="D135" s="60"/>
    </row>
    <row r="136" spans="1:4" x14ac:dyDescent="0.45">
      <c r="A136" s="36" t="str">
        <f t="shared" si="8"/>
        <v>PR El Musel</v>
      </c>
      <c r="B136" s="6" t="str">
        <f t="shared" si="8"/>
        <v>Planta GNL / LNG Plant</v>
      </c>
      <c r="C136" s="56">
        <f t="shared" si="9"/>
        <v>119.93300060102284</v>
      </c>
      <c r="D136" s="60"/>
    </row>
    <row r="137" spans="1:4" x14ac:dyDescent="0.45">
      <c r="A137" s="36" t="str">
        <f t="shared" si="8"/>
        <v>YAC/AS Marismas</v>
      </c>
      <c r="B137" s="6" t="str">
        <f t="shared" si="8"/>
        <v>YAC Marismas / AASS - Storage facilities</v>
      </c>
      <c r="C137" s="56">
        <f t="shared" si="9"/>
        <v>137.80669185188827</v>
      </c>
      <c r="D137" s="60"/>
    </row>
    <row r="138" spans="1:4" x14ac:dyDescent="0.45">
      <c r="A138" s="36" t="str">
        <f t="shared" si="8"/>
        <v>YAC Aznalcázar</v>
      </c>
      <c r="B138" s="6" t="str">
        <f t="shared" si="8"/>
        <v>YAC Aznalcázar</v>
      </c>
      <c r="C138" s="56">
        <f t="shared" si="9"/>
        <v>134.32372184610495</v>
      </c>
      <c r="D138" s="60"/>
    </row>
    <row r="139" spans="1:4" x14ac:dyDescent="0.45">
      <c r="A139" s="36" t="str">
        <f t="shared" si="8"/>
        <v>YAC Poseidon</v>
      </c>
      <c r="B139" s="6" t="str">
        <f t="shared" si="8"/>
        <v>YAC Poseidon</v>
      </c>
      <c r="C139" s="56">
        <f t="shared" si="9"/>
        <v>142.1859067184601</v>
      </c>
      <c r="D139" s="60"/>
    </row>
    <row r="140" spans="1:4" x14ac:dyDescent="0.45">
      <c r="A140" s="36" t="str">
        <f t="shared" si="8"/>
        <v>YAC Viura</v>
      </c>
      <c r="B140" s="6" t="str">
        <f t="shared" si="8"/>
        <v>YAC Viura</v>
      </c>
      <c r="C140" s="56">
        <f t="shared" si="9"/>
        <v>77.445314046998561</v>
      </c>
      <c r="D140" s="60"/>
    </row>
    <row r="141" spans="1:4" x14ac:dyDescent="0.45">
      <c r="A141" s="36" t="str">
        <f t="shared" si="8"/>
        <v>BIO MADRID</v>
      </c>
      <c r="B141" s="6" t="str">
        <f t="shared" si="8"/>
        <v>BIO Madrid</v>
      </c>
      <c r="C141" s="56">
        <f t="shared" si="9"/>
        <v>82.859787280000447</v>
      </c>
      <c r="D141" s="60"/>
    </row>
    <row r="142" spans="1:4" x14ac:dyDescent="0.45">
      <c r="A142" s="36" t="str">
        <f t="shared" si="8"/>
        <v>15.03A</v>
      </c>
      <c r="B142" s="6" t="str">
        <f t="shared" si="8"/>
        <v>BIO La Galera</v>
      </c>
      <c r="C142" s="56">
        <f t="shared" si="9"/>
        <v>88.812336180628492</v>
      </c>
      <c r="D142" s="60"/>
    </row>
    <row r="143" spans="1:4" x14ac:dyDescent="0.45">
      <c r="A143" s="36" t="str">
        <f t="shared" si="8"/>
        <v>AS Serrablo</v>
      </c>
      <c r="B143" s="6" t="str">
        <f t="shared" si="8"/>
        <v>AA.SS / Storage facilities</v>
      </c>
      <c r="C143" s="56">
        <f t="shared" ref="C143:C145" si="10">IF(C31=0,"",C115/C31)</f>
        <v>102.79046409301156</v>
      </c>
      <c r="D143" s="60"/>
    </row>
    <row r="144" spans="1:4" x14ac:dyDescent="0.45">
      <c r="A144" s="36" t="str">
        <f t="shared" si="8"/>
        <v>AS Gaviota</v>
      </c>
      <c r="B144" s="6" t="str">
        <f t="shared" si="8"/>
        <v>AA.SS / Storage facilities</v>
      </c>
      <c r="C144" s="56">
        <f t="shared" si="10"/>
        <v>94.624915376653121</v>
      </c>
      <c r="D144" s="60"/>
    </row>
    <row r="145" spans="1:4" ht="14.65" thickBot="1" x14ac:dyDescent="0.5">
      <c r="A145" s="36" t="str">
        <f t="shared" si="8"/>
        <v>AS Yela</v>
      </c>
      <c r="B145" s="6" t="str">
        <f t="shared" si="8"/>
        <v>AA.SS / Storage facilities</v>
      </c>
      <c r="C145" s="56">
        <f t="shared" si="10"/>
        <v>84.623216845211587</v>
      </c>
      <c r="D145" s="60"/>
    </row>
    <row r="146" spans="1:4" ht="18.75" customHeight="1" thickBot="1" x14ac:dyDescent="0.5">
      <c r="A146" s="23" t="s">
        <v>7</v>
      </c>
      <c r="B146" s="24"/>
      <c r="C146" s="57">
        <f>IF(C34=0,"",C118/C34)</f>
        <v>123.66601831589878</v>
      </c>
    </row>
    <row r="147" spans="1:4" ht="9" customHeight="1" x14ac:dyDescent="0.45">
      <c r="C147" s="92"/>
    </row>
  </sheetData>
  <mergeCells count="14">
    <mergeCell ref="A8:C8"/>
    <mergeCell ref="A120:C120"/>
    <mergeCell ref="A94:A95"/>
    <mergeCell ref="B94:B95"/>
    <mergeCell ref="A122:A123"/>
    <mergeCell ref="B122:B123"/>
    <mergeCell ref="A10:A11"/>
    <mergeCell ref="B10:B11"/>
    <mergeCell ref="A38:A39"/>
    <mergeCell ref="B38:B39"/>
    <mergeCell ref="A66:A67"/>
    <mergeCell ref="B66:B67"/>
    <mergeCell ref="A64:C64"/>
    <mergeCell ref="A92:C92"/>
  </mergeCells>
  <printOptions horizontalCentered="1"/>
  <pageMargins left="0.23622047244094491" right="0.23622047244094491" top="0.74803149606299213" bottom="0.74803149606299213" header="0.31496062992125984" footer="0.31496062992125984"/>
  <pageSetup paperSize="9" scale="85" fitToHeight="0" orientation="landscape" verticalDpi="0" r:id="rId1"/>
  <headerFooter>
    <oddFooter>&amp;L&amp;D&amp;C_x000D_&amp;1#&amp;"Calibri"&amp;10&amp;K000000 PÚBLICA&amp;RPágina &amp;P de &amp;N</oddFooter>
  </headerFooter>
  <rowBreaks count="4" manualBreakCount="4">
    <brk id="35" max="16383" man="1"/>
    <brk id="63" max="16383" man="1"/>
    <brk id="91" max="16383" man="1"/>
    <brk id="11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61"/>
  <sheetViews>
    <sheetView showGridLines="0" zoomScaleNormal="100" workbookViewId="0"/>
  </sheetViews>
  <sheetFormatPr baseColWidth="10" defaultColWidth="11.3984375" defaultRowHeight="14.25" x14ac:dyDescent="0.45"/>
  <cols>
    <col min="1" max="1" width="38.59765625" style="1" customWidth="1"/>
    <col min="2" max="2" width="60.59765625" style="1" customWidth="1"/>
    <col min="3" max="3" width="18.3984375" style="1" customWidth="1"/>
    <col min="4" max="16384" width="11.3984375" style="1"/>
  </cols>
  <sheetData>
    <row r="1" spans="1:3" ht="5.0999999999999996" customHeight="1" x14ac:dyDescent="0.45">
      <c r="A1" s="12"/>
      <c r="B1" s="12"/>
      <c r="C1" s="12"/>
    </row>
    <row r="2" spans="1:3" x14ac:dyDescent="0.45">
      <c r="A2" s="12"/>
      <c r="B2" s="12"/>
      <c r="C2" s="12"/>
    </row>
    <row r="3" spans="1:3" x14ac:dyDescent="0.45">
      <c r="A3" s="12"/>
      <c r="B3" s="12"/>
      <c r="C3" s="12"/>
    </row>
    <row r="4" spans="1:3" x14ac:dyDescent="0.45">
      <c r="A4" s="12"/>
      <c r="B4" s="12"/>
      <c r="C4" s="12"/>
    </row>
    <row r="5" spans="1:3" ht="5.0999999999999996" customHeight="1" thickBot="1" x14ac:dyDescent="0.5">
      <c r="A5" s="12"/>
      <c r="B5" s="12"/>
      <c r="C5" s="12"/>
    </row>
    <row r="6" spans="1:3" ht="33" customHeight="1" thickBot="1" x14ac:dyDescent="0.5">
      <c r="A6" s="27" t="s">
        <v>66</v>
      </c>
      <c r="B6" s="28"/>
      <c r="C6" s="30"/>
    </row>
    <row r="7" spans="1:3" ht="5.0999999999999996" customHeight="1" x14ac:dyDescent="0.45"/>
    <row r="8" spans="1:3" ht="48.4" customHeight="1" x14ac:dyDescent="0.45">
      <c r="A8" s="180" t="s">
        <v>87</v>
      </c>
      <c r="B8" s="180"/>
      <c r="C8" s="180"/>
    </row>
    <row r="9" spans="1:3" ht="5.0999999999999996" customHeight="1" thickBot="1" x14ac:dyDescent="0.5"/>
    <row r="10" spans="1:3" ht="15" customHeight="1" x14ac:dyDescent="0.45">
      <c r="A10" s="169" t="s">
        <v>64</v>
      </c>
      <c r="B10" s="171" t="s">
        <v>64</v>
      </c>
      <c r="C10" s="19" t="s">
        <v>11</v>
      </c>
    </row>
    <row r="11" spans="1:3" ht="33" customHeight="1" x14ac:dyDescent="0.45">
      <c r="A11" s="170"/>
      <c r="B11" s="172"/>
      <c r="C11" s="20" t="s">
        <v>57</v>
      </c>
    </row>
    <row r="12" spans="1:3" ht="15" customHeight="1" x14ac:dyDescent="0.45">
      <c r="A12" s="21" t="s">
        <v>13</v>
      </c>
      <c r="B12" s="4" t="s">
        <v>29</v>
      </c>
      <c r="C12" s="46">
        <f>Input!C59</f>
        <v>0</v>
      </c>
    </row>
    <row r="13" spans="1:3" ht="15" customHeight="1" x14ac:dyDescent="0.45">
      <c r="A13" s="36" t="s">
        <v>14</v>
      </c>
      <c r="B13" s="4" t="s">
        <v>29</v>
      </c>
      <c r="C13" s="53">
        <f>Input!C60</f>
        <v>292116.1091982472</v>
      </c>
    </row>
    <row r="14" spans="1:3" ht="15" customHeight="1" x14ac:dyDescent="0.45">
      <c r="A14" s="36" t="s">
        <v>15</v>
      </c>
      <c r="B14" s="4" t="s">
        <v>29</v>
      </c>
      <c r="C14" s="53">
        <f>Input!C61</f>
        <v>65457.014524712322</v>
      </c>
    </row>
    <row r="15" spans="1:3" ht="15" customHeight="1" x14ac:dyDescent="0.45">
      <c r="A15" s="36" t="s">
        <v>16</v>
      </c>
      <c r="B15" s="6" t="s">
        <v>29</v>
      </c>
      <c r="C15" s="53">
        <f>Input!C62</f>
        <v>60293.903963591976</v>
      </c>
    </row>
    <row r="16" spans="1:3" ht="15" customHeight="1" x14ac:dyDescent="0.45">
      <c r="A16" s="36" t="s">
        <v>67</v>
      </c>
      <c r="B16" s="6" t="s">
        <v>30</v>
      </c>
      <c r="C16" s="53">
        <f>SUM(Input!C63:C69)</f>
        <v>712577.58608336316</v>
      </c>
    </row>
    <row r="17" spans="1:3" ht="15" customHeight="1" x14ac:dyDescent="0.45">
      <c r="A17" s="36" t="s">
        <v>23</v>
      </c>
      <c r="B17" s="6" t="s">
        <v>31</v>
      </c>
      <c r="C17" s="53">
        <f>Input!C70</f>
        <v>0</v>
      </c>
    </row>
    <row r="18" spans="1:3" ht="15" customHeight="1" x14ac:dyDescent="0.45">
      <c r="A18" s="36" t="s">
        <v>251</v>
      </c>
      <c r="B18" s="6" t="s">
        <v>31</v>
      </c>
      <c r="C18" s="53">
        <f>Input!C71</f>
        <v>105.20547945205483</v>
      </c>
    </row>
    <row r="19" spans="1:3" ht="15" customHeight="1" x14ac:dyDescent="0.45">
      <c r="A19" s="36" t="s">
        <v>254</v>
      </c>
      <c r="B19" s="6" t="s">
        <v>31</v>
      </c>
      <c r="C19" s="53">
        <f>Input!C72</f>
        <v>0</v>
      </c>
    </row>
    <row r="20" spans="1:3" ht="15" customHeight="1" x14ac:dyDescent="0.45">
      <c r="A20" s="36" t="s">
        <v>24</v>
      </c>
      <c r="B20" s="6" t="s">
        <v>31</v>
      </c>
      <c r="C20" s="53">
        <f>Input!C73</f>
        <v>1175.5893553188287</v>
      </c>
    </row>
    <row r="21" spans="1:3" ht="15" customHeight="1" x14ac:dyDescent="0.45">
      <c r="A21" s="36" t="s">
        <v>240</v>
      </c>
      <c r="B21" s="6" t="s">
        <v>33</v>
      </c>
      <c r="C21" s="53">
        <f>Input!C74</f>
        <v>600</v>
      </c>
    </row>
    <row r="22" spans="1:3" ht="15" customHeight="1" x14ac:dyDescent="0.45">
      <c r="A22" s="36" t="s">
        <v>260</v>
      </c>
      <c r="B22" s="6" t="s">
        <v>33</v>
      </c>
      <c r="C22" s="53">
        <f>Input!C75</f>
        <v>90</v>
      </c>
    </row>
    <row r="23" spans="1:3" ht="15" customHeight="1" thickBot="1" x14ac:dyDescent="0.5">
      <c r="A23" s="36" t="s">
        <v>68</v>
      </c>
      <c r="B23" s="6" t="s">
        <v>32</v>
      </c>
      <c r="C23" s="53">
        <f>SUM(Input!C76:C79)</f>
        <v>65525.445687223124</v>
      </c>
    </row>
    <row r="24" spans="1:3" ht="18.75" customHeight="1" thickBot="1" x14ac:dyDescent="0.5">
      <c r="A24" s="23" t="s">
        <v>7</v>
      </c>
      <c r="B24" s="24"/>
      <c r="C24" s="54">
        <f>SUM(C12:C23)</f>
        <v>1197940.8542919089</v>
      </c>
    </row>
    <row r="25" spans="1:3" ht="9" customHeight="1" x14ac:dyDescent="0.45">
      <c r="C25" s="52">
        <f>C24-Input!C80</f>
        <v>0</v>
      </c>
    </row>
    <row r="26" spans="1:3" ht="44.65" customHeight="1" x14ac:dyDescent="0.45">
      <c r="A26" s="180" t="s">
        <v>179</v>
      </c>
      <c r="B26" s="180"/>
      <c r="C26" s="180"/>
    </row>
    <row r="27" spans="1:3" ht="9" customHeight="1" thickBot="1" x14ac:dyDescent="0.5"/>
    <row r="28" spans="1:3" ht="25.5" customHeight="1" x14ac:dyDescent="0.45">
      <c r="A28" s="169" t="s">
        <v>64</v>
      </c>
      <c r="B28" s="171" t="s">
        <v>64</v>
      </c>
      <c r="C28" s="19" t="s">
        <v>11</v>
      </c>
    </row>
    <row r="29" spans="1:3" ht="25.5" customHeight="1" x14ac:dyDescent="0.45">
      <c r="A29" s="170"/>
      <c r="B29" s="172"/>
      <c r="C29" s="71" t="s">
        <v>57</v>
      </c>
    </row>
    <row r="30" spans="1:3" ht="15" customHeight="1" x14ac:dyDescent="0.45">
      <c r="A30" s="21" t="str">
        <f>A12</f>
        <v>CI Tarifa</v>
      </c>
      <c r="B30" s="4" t="s">
        <v>29</v>
      </c>
      <c r="C30" s="55">
        <f>'Entry Tariff_1a'!C124</f>
        <v>0</v>
      </c>
    </row>
    <row r="31" spans="1:3" ht="15" customHeight="1" x14ac:dyDescent="0.45">
      <c r="A31" s="36" t="s">
        <v>14</v>
      </c>
      <c r="B31" s="4" t="s">
        <v>29</v>
      </c>
      <c r="C31" s="56">
        <f>'Entry Tariff_1a'!C125</f>
        <v>137.70785511407234</v>
      </c>
    </row>
    <row r="32" spans="1:3" ht="15" customHeight="1" x14ac:dyDescent="0.45">
      <c r="A32" s="36" t="s">
        <v>15</v>
      </c>
      <c r="B32" s="4" t="s">
        <v>29</v>
      </c>
      <c r="C32" s="56">
        <f>SUM('Entry Tariff_1a'!C98:C99)/SUM('Entry Tariff_1a'!C14:C15)</f>
        <v>102.38940955543093</v>
      </c>
    </row>
    <row r="33" spans="1:3" ht="15" customHeight="1" x14ac:dyDescent="0.45">
      <c r="A33" s="36" t="s">
        <v>16</v>
      </c>
      <c r="B33" s="6" t="s">
        <v>29</v>
      </c>
      <c r="C33" s="56">
        <f>SUM('Entry Tariff_1a'!C100:C101)/SUM('Entry Tariff_1a'!C16:C17)</f>
        <v>174.21558559349523</v>
      </c>
    </row>
    <row r="34" spans="1:3" ht="15" customHeight="1" x14ac:dyDescent="0.45">
      <c r="A34" s="36" t="s">
        <v>67</v>
      </c>
      <c r="B34" s="6" t="s">
        <v>30</v>
      </c>
      <c r="C34" s="56">
        <f>SUM('Entry Tariff_1a'!C102:C108)/SUM('Entry Tariff_1a'!C18:C24)</f>
        <v>118.30375378450562</v>
      </c>
    </row>
    <row r="35" spans="1:3" ht="15" customHeight="1" x14ac:dyDescent="0.45">
      <c r="A35" s="36" t="s">
        <v>23</v>
      </c>
      <c r="B35" s="6" t="s">
        <v>31</v>
      </c>
      <c r="C35" s="56">
        <f>'Entry Tariff_1a'!C137</f>
        <v>137.80696440001583</v>
      </c>
    </row>
    <row r="36" spans="1:3" ht="15" customHeight="1" x14ac:dyDescent="0.45">
      <c r="A36" s="36" t="s">
        <v>251</v>
      </c>
      <c r="B36" s="6" t="s">
        <v>31</v>
      </c>
      <c r="C36" s="56">
        <f>'Entry Tariff_1a'!C138</f>
        <v>134.32398750576471</v>
      </c>
    </row>
    <row r="37" spans="1:3" ht="15" customHeight="1" x14ac:dyDescent="0.45">
      <c r="A37" s="36" t="s">
        <v>254</v>
      </c>
      <c r="B37" s="6" t="s">
        <v>31</v>
      </c>
      <c r="C37" s="56">
        <f>'Entry Tariff_1a'!C139</f>
        <v>0</v>
      </c>
    </row>
    <row r="38" spans="1:3" ht="15" customHeight="1" x14ac:dyDescent="0.45">
      <c r="A38" s="36" t="s">
        <v>24</v>
      </c>
      <c r="B38" s="6" t="s">
        <v>31</v>
      </c>
      <c r="C38" s="56">
        <f>'Entry Tariff_1a'!C140</f>
        <v>77.445467214998246</v>
      </c>
    </row>
    <row r="39" spans="1:3" ht="15" customHeight="1" x14ac:dyDescent="0.45">
      <c r="A39" s="36" t="s">
        <v>240</v>
      </c>
      <c r="B39" s="6" t="s">
        <v>33</v>
      </c>
      <c r="C39" s="56">
        <f>'Entry Tariff_1a'!C141</f>
        <v>82.859951156511585</v>
      </c>
    </row>
    <row r="40" spans="1:3" ht="15" customHeight="1" x14ac:dyDescent="0.45">
      <c r="A40" s="36" t="s">
        <v>260</v>
      </c>
      <c r="B40" s="6" t="s">
        <v>33</v>
      </c>
      <c r="C40" s="56">
        <f>'Entry Tariff_1a'!C142</f>
        <v>88.812511829833937</v>
      </c>
    </row>
    <row r="41" spans="1:3" ht="15" customHeight="1" thickBot="1" x14ac:dyDescent="0.5">
      <c r="A41" s="36" t="s">
        <v>68</v>
      </c>
      <c r="B41" s="6" t="s">
        <v>32</v>
      </c>
      <c r="C41" s="56">
        <f>SUM('Entry Tariff_1a'!C115:C117,'Entry Tariff_1a'!C109-C17)/C23</f>
        <v>95.358514819471992</v>
      </c>
    </row>
    <row r="42" spans="1:3" ht="14.65" thickBot="1" x14ac:dyDescent="0.5">
      <c r="A42" s="23" t="s">
        <v>7</v>
      </c>
      <c r="B42" s="24"/>
      <c r="C42" s="57">
        <f>'Entry Tariff_1a'!C146</f>
        <v>123.66622478021276</v>
      </c>
    </row>
    <row r="43" spans="1:3" ht="9" customHeight="1" x14ac:dyDescent="0.45">
      <c r="C43" s="52">
        <f>'Entry Tariff_1a'!C$118-SUMPRODUCT(C12:C23,C30:C41)</f>
        <v>0</v>
      </c>
    </row>
    <row r="44" spans="1:3" ht="61.9" customHeight="1" x14ac:dyDescent="0.45">
      <c r="A44" s="180" t="s">
        <v>180</v>
      </c>
      <c r="B44" s="180"/>
      <c r="C44" s="180"/>
    </row>
    <row r="45" spans="1:3" ht="9" customHeight="1" thickBot="1" x14ac:dyDescent="0.5"/>
    <row r="46" spans="1:3" ht="25.5" customHeight="1" x14ac:dyDescent="0.45">
      <c r="A46" s="169" t="s">
        <v>64</v>
      </c>
      <c r="B46" s="171" t="s">
        <v>64</v>
      </c>
      <c r="C46" s="19" t="s">
        <v>11</v>
      </c>
    </row>
    <row r="47" spans="1:3" ht="25.5" customHeight="1" x14ac:dyDescent="0.45">
      <c r="A47" s="170"/>
      <c r="B47" s="172"/>
      <c r="C47" s="71" t="s">
        <v>57</v>
      </c>
    </row>
    <row r="48" spans="1:3" ht="15" customHeight="1" x14ac:dyDescent="0.45">
      <c r="A48" s="21" t="s">
        <v>13</v>
      </c>
      <c r="B48" s="4" t="s">
        <v>29</v>
      </c>
      <c r="C48" s="55">
        <f>IF(OR(C12=0,C12=""),'Entry Tariff_1b'!C124,C30)</f>
        <v>150.80795088498078</v>
      </c>
    </row>
    <row r="49" spans="1:3" ht="15" customHeight="1" x14ac:dyDescent="0.45">
      <c r="A49" s="36" t="s">
        <v>14</v>
      </c>
      <c r="B49" s="4" t="s">
        <v>29</v>
      </c>
      <c r="C49" s="56">
        <f>IF(OR(C13=0,C13=""),'Entry Tariff_1b'!C125,C31)</f>
        <v>137.70785511407234</v>
      </c>
    </row>
    <row r="50" spans="1:3" ht="15" customHeight="1" x14ac:dyDescent="0.45">
      <c r="A50" s="36" t="s">
        <v>15</v>
      </c>
      <c r="B50" s="4" t="s">
        <v>29</v>
      </c>
      <c r="C50" s="56">
        <f>IF(OR(C14=0,C14=""),('Entry Tariff_1b'!C126*'Entry Tariff_1b'!C14+'Entry Tariff_1b'!C127*'Entry Tariff_1b'!C15)/SUM('Entry Tariff_1b'!C14:C15),C32)</f>
        <v>102.38940955543093</v>
      </c>
    </row>
    <row r="51" spans="1:3" ht="15" customHeight="1" x14ac:dyDescent="0.45">
      <c r="A51" s="36" t="s">
        <v>16</v>
      </c>
      <c r="B51" s="6" t="s">
        <v>29</v>
      </c>
      <c r="C51" s="56">
        <f>IF(OR(C15=0,C15=""),('Entry Tariff_1b'!C128*'Entry Tariff_1b'!C16+'Entry Tariff_1b'!C129*'Entry Tariff_1b'!C17)/SUM('Entry Tariff_1b'!C16:C17),C33)</f>
        <v>174.21558559349523</v>
      </c>
    </row>
    <row r="52" spans="1:3" ht="15" customHeight="1" x14ac:dyDescent="0.45">
      <c r="A52" s="36" t="s">
        <v>67</v>
      </c>
      <c r="B52" s="6" t="s">
        <v>30</v>
      </c>
      <c r="C52" s="56">
        <f>IF(OR(C16=0,C16=""),SUMPRODUCT('Entry Tariff_1b'!C130:C136,'Entry Tariff_1b'!C18:C24)/SUM('Entry Tariff_1b'!C18:C24),C34)</f>
        <v>118.30375378450562</v>
      </c>
    </row>
    <row r="53" spans="1:3" ht="15" customHeight="1" x14ac:dyDescent="0.45">
      <c r="A53" s="36" t="s">
        <v>23</v>
      </c>
      <c r="B53" s="6" t="s">
        <v>31</v>
      </c>
      <c r="C53" s="56">
        <f>IF('Entry Tariff_1a'!C109=0,'Entry Tariff_1b'!C137,C35)</f>
        <v>137.80696440001583</v>
      </c>
    </row>
    <row r="54" spans="1:3" ht="15" customHeight="1" x14ac:dyDescent="0.45">
      <c r="A54" s="36" t="s">
        <v>251</v>
      </c>
      <c r="B54" s="6" t="s">
        <v>31</v>
      </c>
      <c r="C54" s="56">
        <f>IF('Entry Tariff_1a'!C110=0,'Entry Tariff_1b'!C138,C36)</f>
        <v>134.32398750576471</v>
      </c>
    </row>
    <row r="55" spans="1:3" ht="15" customHeight="1" x14ac:dyDescent="0.45">
      <c r="A55" s="36" t="s">
        <v>254</v>
      </c>
      <c r="B55" s="6" t="s">
        <v>31</v>
      </c>
      <c r="C55" s="56">
        <f>IF('Entry Tariff_1a'!C111=0,'Entry Tariff_1b'!C139,C37)</f>
        <v>142.1859067184601</v>
      </c>
    </row>
    <row r="56" spans="1:3" ht="15" customHeight="1" x14ac:dyDescent="0.45">
      <c r="A56" s="36" t="s">
        <v>24</v>
      </c>
      <c r="B56" s="6" t="s">
        <v>31</v>
      </c>
      <c r="C56" s="56">
        <f>IF('Entry Tariff_1a'!C112=0,'Entry Tariff_1b'!C140,C38)</f>
        <v>77.445467214998246</v>
      </c>
    </row>
    <row r="57" spans="1:3" ht="15" customHeight="1" x14ac:dyDescent="0.45">
      <c r="A57" s="36" t="s">
        <v>240</v>
      </c>
      <c r="B57" s="6" t="s">
        <v>33</v>
      </c>
      <c r="C57" s="56">
        <f>IF('Entry Tariff_1a'!C113=0,'Entry Tariff_1b'!C141,C39)</f>
        <v>82.859951156511585</v>
      </c>
    </row>
    <row r="58" spans="1:3" ht="15" customHeight="1" x14ac:dyDescent="0.45">
      <c r="A58" s="36" t="s">
        <v>260</v>
      </c>
      <c r="B58" s="6" t="s">
        <v>33</v>
      </c>
      <c r="C58" s="56">
        <f>IF('Entry Tariff_1a'!C114=0,'Entry Tariff_1b'!C142,C40)</f>
        <v>88.812511829833937</v>
      </c>
    </row>
    <row r="59" spans="1:3" ht="15" customHeight="1" thickBot="1" x14ac:dyDescent="0.5">
      <c r="A59" s="36" t="s">
        <v>68</v>
      </c>
      <c r="B59" s="6" t="s">
        <v>32</v>
      </c>
      <c r="C59" s="56">
        <f>('Entry Tariff_1a'!C143*Input!C76+Input!C77*'Entry Tariff_1a'!C144+'Entry Tariff_1a'!C145*Input!C78+Input!C79*'Entry Tariff_1a'!C137)/SUM(Input!C76:C79)</f>
        <v>95.358514819471992</v>
      </c>
    </row>
    <row r="60" spans="1:3" ht="14.65" thickBot="1" x14ac:dyDescent="0.5">
      <c r="A60" s="23" t="s">
        <v>7</v>
      </c>
      <c r="B60" s="24"/>
      <c r="C60" s="57">
        <f>SUMPRODUCT(C48:C59,C12:C23)/C24</f>
        <v>123.66622478021274</v>
      </c>
    </row>
    <row r="61" spans="1:3" ht="9" customHeight="1" x14ac:dyDescent="0.45">
      <c r="C61" s="52">
        <f>'Entry Tariff_1a'!C$118-SUMPRODUCT(C12:C23,C48:C59)</f>
        <v>0</v>
      </c>
    </row>
  </sheetData>
  <mergeCells count="9">
    <mergeCell ref="A46:A47"/>
    <mergeCell ref="B46:B47"/>
    <mergeCell ref="A44:C44"/>
    <mergeCell ref="A26:C26"/>
    <mergeCell ref="A8:C8"/>
    <mergeCell ref="A28:A29"/>
    <mergeCell ref="B28:B29"/>
    <mergeCell ref="A10:A11"/>
    <mergeCell ref="B10:B11"/>
  </mergeCells>
  <printOptions horizontalCentered="1"/>
  <pageMargins left="0.23622047244094491" right="0.23622047244094491" top="0.74803149606299213" bottom="0.74803149606299213" header="0.31496062992125984" footer="0.31496062992125984"/>
  <pageSetup paperSize="9" scale="80" orientation="landscape" verticalDpi="0" r:id="rId1"/>
  <headerFooter>
    <oddFooter>&amp;L&amp;D&amp;C_x000D_&amp;1#&amp;"Calibri"&amp;10&amp;K000000 PÚBLICA&amp;RPágina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90"/>
  <sheetViews>
    <sheetView showGridLines="0" zoomScaleNormal="100" workbookViewId="0"/>
  </sheetViews>
  <sheetFormatPr baseColWidth="10" defaultColWidth="11.3984375" defaultRowHeight="14.25" x14ac:dyDescent="0.45"/>
  <cols>
    <col min="1" max="1" width="39.3984375" style="1" customWidth="1"/>
    <col min="2" max="2" width="58.59765625" style="1" customWidth="1"/>
    <col min="3" max="3" width="16.3984375" style="1" customWidth="1"/>
    <col min="4" max="4" width="11.3984375" style="1"/>
    <col min="5" max="5" width="13.265625" style="1" bestFit="1" customWidth="1"/>
    <col min="6" max="16384" width="11.3984375" style="1"/>
  </cols>
  <sheetData>
    <row r="1" spans="1:3" ht="5.0999999999999996" customHeight="1" x14ac:dyDescent="0.45">
      <c r="A1" s="12"/>
      <c r="B1" s="12"/>
      <c r="C1" s="12"/>
    </row>
    <row r="2" spans="1:3" x14ac:dyDescent="0.45">
      <c r="A2" s="12"/>
      <c r="B2" s="12"/>
      <c r="C2" s="12"/>
    </row>
    <row r="3" spans="1:3" x14ac:dyDescent="0.45">
      <c r="A3" s="12"/>
      <c r="B3" s="12"/>
      <c r="C3" s="12"/>
    </row>
    <row r="4" spans="1:3" x14ac:dyDescent="0.45">
      <c r="A4" s="12"/>
      <c r="B4" s="12"/>
      <c r="C4" s="12"/>
    </row>
    <row r="5" spans="1:3" ht="5.0999999999999996" customHeight="1" thickBot="1" x14ac:dyDescent="0.5">
      <c r="A5" s="12"/>
      <c r="B5" s="12"/>
      <c r="C5" s="12"/>
    </row>
    <row r="6" spans="1:3" ht="33" customHeight="1" thickBot="1" x14ac:dyDescent="0.5">
      <c r="A6" s="27" t="s">
        <v>69</v>
      </c>
      <c r="B6" s="28"/>
      <c r="C6" s="30"/>
    </row>
    <row r="7" spans="1:3" ht="5.0999999999999996" customHeight="1" x14ac:dyDescent="0.45"/>
    <row r="8" spans="1:3" ht="52.15" customHeight="1" x14ac:dyDescent="0.45">
      <c r="A8" s="180" t="s">
        <v>87</v>
      </c>
      <c r="B8" s="180"/>
      <c r="C8" s="180"/>
    </row>
    <row r="9" spans="1:3" ht="5.0999999999999996" customHeight="1" thickBot="1" x14ac:dyDescent="0.5"/>
    <row r="10" spans="1:3" ht="15" customHeight="1" x14ac:dyDescent="0.45">
      <c r="A10" s="169" t="s">
        <v>64</v>
      </c>
      <c r="B10" s="171" t="s">
        <v>64</v>
      </c>
      <c r="C10" s="19" t="s">
        <v>11</v>
      </c>
    </row>
    <row r="11" spans="1:3" ht="33" customHeight="1" x14ac:dyDescent="0.45">
      <c r="A11" s="170"/>
      <c r="B11" s="172"/>
      <c r="C11" s="20" t="s">
        <v>57</v>
      </c>
    </row>
    <row r="12" spans="1:3" ht="15" customHeight="1" x14ac:dyDescent="0.45">
      <c r="A12" s="21" t="s">
        <v>13</v>
      </c>
      <c r="B12" s="4" t="s">
        <v>29</v>
      </c>
      <c r="C12" s="46">
        <f>'Entry Tariff_2'!C12</f>
        <v>0</v>
      </c>
    </row>
    <row r="13" spans="1:3" ht="15" customHeight="1" x14ac:dyDescent="0.45">
      <c r="A13" s="36" t="s">
        <v>14</v>
      </c>
      <c r="B13" s="4" t="s">
        <v>29</v>
      </c>
      <c r="C13" s="53">
        <f>'Entry Tariff_2'!C13</f>
        <v>292116.1091982472</v>
      </c>
    </row>
    <row r="14" spans="1:3" ht="15" customHeight="1" x14ac:dyDescent="0.45">
      <c r="A14" s="36" t="s">
        <v>15</v>
      </c>
      <c r="B14" s="4" t="s">
        <v>29</v>
      </c>
      <c r="C14" s="53">
        <f>'Entry Tariff_2'!C14</f>
        <v>65457.014524712322</v>
      </c>
    </row>
    <row r="15" spans="1:3" ht="15" customHeight="1" x14ac:dyDescent="0.45">
      <c r="A15" s="36" t="s">
        <v>16</v>
      </c>
      <c r="B15" s="6" t="s">
        <v>29</v>
      </c>
      <c r="C15" s="53">
        <f>'Entry Tariff_2'!C15</f>
        <v>60293.903963591976</v>
      </c>
    </row>
    <row r="16" spans="1:3" ht="15" customHeight="1" x14ac:dyDescent="0.45">
      <c r="A16" s="36" t="s">
        <v>67</v>
      </c>
      <c r="B16" s="6" t="s">
        <v>30</v>
      </c>
      <c r="C16" s="53">
        <f>'Entry Tariff_2'!C16</f>
        <v>712577.58608336316</v>
      </c>
    </row>
    <row r="17" spans="1:3" ht="15" customHeight="1" x14ac:dyDescent="0.45">
      <c r="A17" s="36" t="s">
        <v>23</v>
      </c>
      <c r="B17" s="6" t="s">
        <v>31</v>
      </c>
      <c r="C17" s="53">
        <f>'Entry Tariff_2'!C17</f>
        <v>0</v>
      </c>
    </row>
    <row r="18" spans="1:3" ht="15" customHeight="1" x14ac:dyDescent="0.45">
      <c r="A18" s="36" t="s">
        <v>251</v>
      </c>
      <c r="B18" s="6" t="s">
        <v>31</v>
      </c>
      <c r="C18" s="53">
        <f>'Entry Tariff_2'!C18</f>
        <v>105.20547945205483</v>
      </c>
    </row>
    <row r="19" spans="1:3" ht="15" customHeight="1" x14ac:dyDescent="0.45">
      <c r="A19" s="36" t="s">
        <v>254</v>
      </c>
      <c r="B19" s="6" t="s">
        <v>31</v>
      </c>
      <c r="C19" s="53">
        <f>'Entry Tariff_2'!C19</f>
        <v>0</v>
      </c>
    </row>
    <row r="20" spans="1:3" ht="15" customHeight="1" x14ac:dyDescent="0.45">
      <c r="A20" s="36" t="s">
        <v>24</v>
      </c>
      <c r="B20" s="6" t="s">
        <v>31</v>
      </c>
      <c r="C20" s="53">
        <f>'Entry Tariff_2'!C20</f>
        <v>1175.5893553188287</v>
      </c>
    </row>
    <row r="21" spans="1:3" ht="15" customHeight="1" x14ac:dyDescent="0.45">
      <c r="A21" s="36" t="s">
        <v>240</v>
      </c>
      <c r="B21" s="6" t="s">
        <v>33</v>
      </c>
      <c r="C21" s="53">
        <f>'Entry Tariff_2'!C21</f>
        <v>600</v>
      </c>
    </row>
    <row r="22" spans="1:3" ht="15" customHeight="1" x14ac:dyDescent="0.45">
      <c r="A22" s="36" t="s">
        <v>260</v>
      </c>
      <c r="B22" s="6" t="s">
        <v>33</v>
      </c>
      <c r="C22" s="53">
        <f>'Entry Tariff_2'!C22</f>
        <v>90</v>
      </c>
    </row>
    <row r="23" spans="1:3" ht="15" customHeight="1" thickBot="1" x14ac:dyDescent="0.5">
      <c r="A23" s="36" t="s">
        <v>68</v>
      </c>
      <c r="B23" s="6" t="s">
        <v>32</v>
      </c>
      <c r="C23" s="53">
        <f>'Entry Tariff_2'!C23</f>
        <v>65525.445687223124</v>
      </c>
    </row>
    <row r="24" spans="1:3" ht="18.75" customHeight="1" thickBot="1" x14ac:dyDescent="0.5">
      <c r="A24" s="23" t="s">
        <v>7</v>
      </c>
      <c r="B24" s="24"/>
      <c r="C24" s="54">
        <f>SUM(C12:C23)</f>
        <v>1197940.8542919089</v>
      </c>
    </row>
    <row r="25" spans="1:3" ht="9" customHeight="1" x14ac:dyDescent="0.45">
      <c r="C25" s="52">
        <f>C24-'Entry Tariff_2'!C24</f>
        <v>0</v>
      </c>
    </row>
    <row r="26" spans="1:3" ht="45" customHeight="1" x14ac:dyDescent="0.45">
      <c r="A26" s="180" t="s">
        <v>181</v>
      </c>
      <c r="B26" s="180"/>
      <c r="C26" s="180"/>
    </row>
    <row r="27" spans="1:3" ht="9" customHeight="1" thickBot="1" x14ac:dyDescent="0.5"/>
    <row r="28" spans="1:3" ht="25.5" customHeight="1" x14ac:dyDescent="0.45">
      <c r="A28" s="169" t="s">
        <v>64</v>
      </c>
      <c r="B28" s="171" t="s">
        <v>64</v>
      </c>
      <c r="C28" s="19" t="s">
        <v>11</v>
      </c>
    </row>
    <row r="29" spans="1:3" ht="25.5" customHeight="1" x14ac:dyDescent="0.45">
      <c r="A29" s="170"/>
      <c r="B29" s="172"/>
      <c r="C29" s="20" t="s">
        <v>57</v>
      </c>
    </row>
    <row r="30" spans="1:3" ht="15" customHeight="1" x14ac:dyDescent="0.45">
      <c r="A30" s="21" t="s">
        <v>13</v>
      </c>
      <c r="B30" s="4" t="s">
        <v>29</v>
      </c>
      <c r="C30" s="55">
        <f>'Entry Tariff_2'!C48</f>
        <v>150.80795088498078</v>
      </c>
    </row>
    <row r="31" spans="1:3" ht="15" customHeight="1" x14ac:dyDescent="0.45">
      <c r="A31" s="36" t="s">
        <v>14</v>
      </c>
      <c r="B31" s="4" t="s">
        <v>29</v>
      </c>
      <c r="C31" s="56">
        <f>'Entry Tariff_2'!C49</f>
        <v>137.70785511407234</v>
      </c>
    </row>
    <row r="32" spans="1:3" ht="15" customHeight="1" x14ac:dyDescent="0.45">
      <c r="A32" s="36" t="s">
        <v>15</v>
      </c>
      <c r="B32" s="4" t="s">
        <v>29</v>
      </c>
      <c r="C32" s="56">
        <f>'Entry Tariff_2'!C50</f>
        <v>102.38940955543093</v>
      </c>
    </row>
    <row r="33" spans="1:6" ht="15" customHeight="1" x14ac:dyDescent="0.45">
      <c r="A33" s="36" t="s">
        <v>16</v>
      </c>
      <c r="B33" s="6" t="s">
        <v>29</v>
      </c>
      <c r="C33" s="56">
        <f>'Entry Tariff_2'!C51</f>
        <v>174.21558559349523</v>
      </c>
    </row>
    <row r="34" spans="1:6" ht="15" customHeight="1" x14ac:dyDescent="0.45">
      <c r="A34" s="36" t="s">
        <v>67</v>
      </c>
      <c r="B34" s="6" t="s">
        <v>30</v>
      </c>
      <c r="C34" s="56">
        <f>'Entry Tariff_2'!C52*(1-Input!C$221)</f>
        <v>101.85953200845934</v>
      </c>
    </row>
    <row r="35" spans="1:6" ht="15" customHeight="1" x14ac:dyDescent="0.45">
      <c r="A35" s="36" t="s">
        <v>23</v>
      </c>
      <c r="B35" s="6" t="s">
        <v>31</v>
      </c>
      <c r="C35" s="56">
        <f>'Entry Tariff_2'!C53</f>
        <v>137.80696440001583</v>
      </c>
    </row>
    <row r="36" spans="1:6" ht="15" customHeight="1" x14ac:dyDescent="0.45">
      <c r="A36" s="36" t="s">
        <v>251</v>
      </c>
      <c r="B36" s="6" t="s">
        <v>31</v>
      </c>
      <c r="C36" s="56">
        <f>'Entry Tariff_2'!C54</f>
        <v>134.32398750576471</v>
      </c>
    </row>
    <row r="37" spans="1:6" ht="15" customHeight="1" x14ac:dyDescent="0.45">
      <c r="A37" s="36" t="s">
        <v>254</v>
      </c>
      <c r="B37" s="6" t="s">
        <v>31</v>
      </c>
      <c r="C37" s="56">
        <f>'Entry Tariff_2'!C55</f>
        <v>142.1859067184601</v>
      </c>
    </row>
    <row r="38" spans="1:6" ht="15" customHeight="1" x14ac:dyDescent="0.45">
      <c r="A38" s="36" t="s">
        <v>24</v>
      </c>
      <c r="B38" s="6" t="s">
        <v>31</v>
      </c>
      <c r="C38" s="56">
        <f>'Entry Tariff_2'!C56</f>
        <v>77.445467214998246</v>
      </c>
    </row>
    <row r="39" spans="1:6" ht="15" customHeight="1" x14ac:dyDescent="0.45">
      <c r="A39" s="36" t="s">
        <v>240</v>
      </c>
      <c r="B39" s="6" t="s">
        <v>33</v>
      </c>
      <c r="C39" s="56">
        <f>'Entry Tariff_2'!C57*(1-Input!$C$227)</f>
        <v>0</v>
      </c>
    </row>
    <row r="40" spans="1:6" ht="15" customHeight="1" x14ac:dyDescent="0.45">
      <c r="A40" s="36" t="s">
        <v>260</v>
      </c>
      <c r="B40" s="6" t="s">
        <v>33</v>
      </c>
      <c r="C40" s="56">
        <f>'Entry Tariff_2'!C58*(1-Input!$C$227)</f>
        <v>0</v>
      </c>
    </row>
    <row r="41" spans="1:6" ht="15" customHeight="1" thickBot="1" x14ac:dyDescent="0.5">
      <c r="A41" s="36" t="s">
        <v>68</v>
      </c>
      <c r="B41" s="6" t="s">
        <v>32</v>
      </c>
      <c r="C41" s="56">
        <f>'Entry Tariff_2'!C59*(1-Input!C214)</f>
        <v>0</v>
      </c>
    </row>
    <row r="42" spans="1:6" ht="14.65" thickBot="1" x14ac:dyDescent="0.5">
      <c r="A42" s="23" t="s">
        <v>7</v>
      </c>
      <c r="B42" s="24"/>
      <c r="C42" s="57">
        <f>SUMPRODUCT(C30:C41,C12:C23)/C24</f>
        <v>108.62048852871439</v>
      </c>
      <c r="E42" s="128"/>
      <c r="F42" s="52"/>
    </row>
    <row r="43" spans="1:6" ht="9" customHeight="1" x14ac:dyDescent="0.45">
      <c r="C43" s="52"/>
    </row>
    <row r="44" spans="1:6" ht="46.9" customHeight="1" x14ac:dyDescent="0.45">
      <c r="A44" s="180" t="s">
        <v>184</v>
      </c>
      <c r="B44" s="180"/>
      <c r="C44" s="180"/>
    </row>
    <row r="45" spans="1:6" ht="9" customHeight="1" thickBot="1" x14ac:dyDescent="0.5"/>
    <row r="46" spans="1:6" ht="25.5" customHeight="1" x14ac:dyDescent="0.45">
      <c r="A46" s="169" t="s">
        <v>64</v>
      </c>
      <c r="B46" s="171" t="s">
        <v>64</v>
      </c>
      <c r="C46" s="19" t="s">
        <v>11</v>
      </c>
    </row>
    <row r="47" spans="1:6" ht="25.5" customHeight="1" x14ac:dyDescent="0.45">
      <c r="A47" s="170"/>
      <c r="B47" s="172"/>
      <c r="C47" s="20" t="s">
        <v>57</v>
      </c>
    </row>
    <row r="48" spans="1:6" ht="15" customHeight="1" x14ac:dyDescent="0.45">
      <c r="A48" s="21" t="s">
        <v>13</v>
      </c>
      <c r="B48" s="4" t="s">
        <v>29</v>
      </c>
      <c r="C48" s="66">
        <f>(SUMPRODUCT('Entry Tariff_2'!C$12:C$23,'Entry Tariff_2'!C$30:C$41)/SUMPRODUCT(C$12:C$23,C$30:C$41))*C30</f>
        <v>171.69734923310654</v>
      </c>
      <c r="D48" s="61"/>
    </row>
    <row r="49" spans="1:4" ht="15" customHeight="1" x14ac:dyDescent="0.45">
      <c r="A49" s="36" t="s">
        <v>14</v>
      </c>
      <c r="B49" s="4" t="s">
        <v>29</v>
      </c>
      <c r="C49" s="67">
        <f>(SUMPRODUCT('Entry Tariff_2'!C$12:C$23,'Entry Tariff_2'!C$30:C$41)/SUMPRODUCT(C$12:C$23,C$30:C$41))*C31</f>
        <v>156.78267328024327</v>
      </c>
      <c r="D49" s="61"/>
    </row>
    <row r="50" spans="1:4" ht="15" customHeight="1" x14ac:dyDescent="0.45">
      <c r="A50" s="36" t="s">
        <v>15</v>
      </c>
      <c r="B50" s="4" t="s">
        <v>29</v>
      </c>
      <c r="C50" s="67">
        <f>(SUMPRODUCT('Entry Tariff_2'!C$12:C$23,'Entry Tariff_2'!C$30:C$41)/SUMPRODUCT(C$12:C$23,C$30:C$41))*C32</f>
        <v>116.57203819192813</v>
      </c>
      <c r="D50" s="61"/>
    </row>
    <row r="51" spans="1:4" ht="15" customHeight="1" x14ac:dyDescent="0.45">
      <c r="A51" s="36" t="s">
        <v>16</v>
      </c>
      <c r="B51" s="6" t="s">
        <v>29</v>
      </c>
      <c r="C51" s="67">
        <f>(SUMPRODUCT('Entry Tariff_2'!C$12:C$23,'Entry Tariff_2'!C$30:C$41)/SUMPRODUCT(C$12:C$23,C$30:C$41))*C33</f>
        <v>198.34732894361963</v>
      </c>
      <c r="D51" s="61"/>
    </row>
    <row r="52" spans="1:4" ht="15" customHeight="1" x14ac:dyDescent="0.45">
      <c r="A52" s="36" t="s">
        <v>67</v>
      </c>
      <c r="B52" s="6" t="s">
        <v>30</v>
      </c>
      <c r="C52" s="67">
        <f>(SUMPRODUCT('Entry Tariff_2'!C$12:C$23,'Entry Tariff_2'!C$30:C$41)/SUMPRODUCT(C$12:C$23,C$30:C$41))*C34</f>
        <v>115.96876383073379</v>
      </c>
      <c r="D52" s="61"/>
    </row>
    <row r="53" spans="1:4" ht="15" customHeight="1" x14ac:dyDescent="0.45">
      <c r="A53" s="36" t="s">
        <v>23</v>
      </c>
      <c r="B53" s="6" t="s">
        <v>31</v>
      </c>
      <c r="C53" s="67">
        <f>(SUMPRODUCT('Entry Tariff_2'!C$12:C$23,'Entry Tariff_2'!C$30:C$41)/SUMPRODUCT(C$12:C$23,C$30:C$41))*C35</f>
        <v>156.89551084338913</v>
      </c>
      <c r="D53" s="61"/>
    </row>
    <row r="54" spans="1:4" ht="15" customHeight="1" x14ac:dyDescent="0.45">
      <c r="A54" s="36" t="s">
        <v>251</v>
      </c>
      <c r="B54" s="6" t="s">
        <v>31</v>
      </c>
      <c r="C54" s="67">
        <f>(SUMPRODUCT('Entry Tariff_2'!C$12:C$23,'Entry Tariff_2'!C$30:C$41)/SUMPRODUCT(C$12:C$23,C$30:C$41))*C36</f>
        <v>152.93008397647827</v>
      </c>
      <c r="D54" s="61"/>
    </row>
    <row r="55" spans="1:4" ht="15" customHeight="1" x14ac:dyDescent="0.45">
      <c r="A55" s="36" t="s">
        <v>265</v>
      </c>
      <c r="B55" s="6" t="s">
        <v>31</v>
      </c>
      <c r="C55" s="67">
        <f>(SUMPRODUCT('Entry Tariff_2'!C$12:C$23,'Entry Tariff_2'!C$30:C$41)/SUMPRODUCT(C$12:C$23,C$30:C$41))*C37</f>
        <v>161.88100918157014</v>
      </c>
      <c r="D55" s="61"/>
    </row>
    <row r="56" spans="1:4" ht="15" customHeight="1" x14ac:dyDescent="0.45">
      <c r="A56" s="36" t="s">
        <v>24</v>
      </c>
      <c r="B56" s="6" t="s">
        <v>31</v>
      </c>
      <c r="C56" s="67">
        <f>(SUMPRODUCT('Entry Tariff_2'!C$12:C$23,'Entry Tariff_2'!C$30:C$41)/SUMPRODUCT(C$12:C$23,C$30:C$41))*C38</f>
        <v>88.172946803555732</v>
      </c>
      <c r="D56" s="61"/>
    </row>
    <row r="57" spans="1:4" ht="15" customHeight="1" x14ac:dyDescent="0.45">
      <c r="A57" s="36" t="s">
        <v>240</v>
      </c>
      <c r="B57" s="6" t="s">
        <v>33</v>
      </c>
      <c r="C57" s="67">
        <f>(SUMPRODUCT('Entry Tariff_2'!C$12:C$23,'Entry Tariff_2'!C$30:C$41)/SUMPRODUCT(C$12:C$23,C$30:C$41))*'Entry Tariff_2'!$C$57</f>
        <v>94.337426426596949</v>
      </c>
      <c r="D57" s="61"/>
    </row>
    <row r="58" spans="1:4" ht="15" customHeight="1" x14ac:dyDescent="0.45">
      <c r="A58" s="36" t="s">
        <v>260</v>
      </c>
      <c r="B58" s="6" t="s">
        <v>33</v>
      </c>
      <c r="C58" s="67">
        <f>(SUMPRODUCT('Entry Tariff_2'!C$12:C$23,'Entry Tariff_2'!C$30:C$41)/SUMPRODUCT(C$12:C$23,C$30:C$41))*'Entry Tariff_2'!$C$58</f>
        <v>101.11451531853594</v>
      </c>
      <c r="D58" s="61"/>
    </row>
    <row r="59" spans="1:4" ht="15" customHeight="1" thickBot="1" x14ac:dyDescent="0.5">
      <c r="A59" s="36" t="s">
        <v>68</v>
      </c>
      <c r="B59" s="6" t="s">
        <v>32</v>
      </c>
      <c r="C59" s="67">
        <f>(SUMPRODUCT('Entry Tariff_2'!C$12:C$23,'Entry Tariff_2'!C$30:C$41)/SUMPRODUCT(C$12:C$23,C$30:C$41))*C41</f>
        <v>0</v>
      </c>
    </row>
    <row r="60" spans="1:4" ht="14.65" thickBot="1" x14ac:dyDescent="0.5">
      <c r="A60" s="23" t="s">
        <v>7</v>
      </c>
      <c r="B60" s="24"/>
      <c r="C60" s="57">
        <f>SUMPRODUCT(C48:C59,C12:C23)/C24</f>
        <v>123.72107119604304</v>
      </c>
    </row>
    <row r="61" spans="1:4" x14ac:dyDescent="0.45">
      <c r="C61" s="92">
        <f>SUMPRODUCT(C48:C56,C12:C20)-(Input!C18*Input!C184)</f>
        <v>0</v>
      </c>
    </row>
    <row r="62" spans="1:4" x14ac:dyDescent="0.45">
      <c r="C62" s="93"/>
    </row>
    <row r="63" spans="1:4" x14ac:dyDescent="0.45">
      <c r="C63" s="60"/>
    </row>
    <row r="64" spans="1:4" x14ac:dyDescent="0.45">
      <c r="C64" s="60"/>
    </row>
    <row r="65" spans="3:3" x14ac:dyDescent="0.45">
      <c r="C65" s="60"/>
    </row>
    <row r="66" spans="3:3" x14ac:dyDescent="0.45">
      <c r="C66" s="60"/>
    </row>
    <row r="67" spans="3:3" x14ac:dyDescent="0.45">
      <c r="C67" s="60"/>
    </row>
    <row r="68" spans="3:3" x14ac:dyDescent="0.45">
      <c r="C68" s="60"/>
    </row>
    <row r="69" spans="3:3" x14ac:dyDescent="0.45">
      <c r="C69" s="60"/>
    </row>
    <row r="70" spans="3:3" x14ac:dyDescent="0.45">
      <c r="C70" s="60"/>
    </row>
    <row r="71" spans="3:3" x14ac:dyDescent="0.45">
      <c r="C71" s="60"/>
    </row>
    <row r="72" spans="3:3" x14ac:dyDescent="0.45">
      <c r="C72" s="60"/>
    </row>
    <row r="74" spans="3:3" x14ac:dyDescent="0.45">
      <c r="C74" s="61"/>
    </row>
    <row r="75" spans="3:3" x14ac:dyDescent="0.45">
      <c r="C75" s="61"/>
    </row>
    <row r="76" spans="3:3" x14ac:dyDescent="0.45">
      <c r="C76" s="61"/>
    </row>
    <row r="77" spans="3:3" x14ac:dyDescent="0.45">
      <c r="C77" s="61"/>
    </row>
    <row r="78" spans="3:3" x14ac:dyDescent="0.45">
      <c r="C78" s="61"/>
    </row>
    <row r="79" spans="3:3" x14ac:dyDescent="0.45">
      <c r="C79" s="61"/>
    </row>
    <row r="80" spans="3:3" x14ac:dyDescent="0.45">
      <c r="C80" s="61"/>
    </row>
    <row r="81" spans="3:3" x14ac:dyDescent="0.45">
      <c r="C81" s="61"/>
    </row>
    <row r="82" spans="3:3" x14ac:dyDescent="0.45">
      <c r="C82" s="61"/>
    </row>
    <row r="83" spans="3:3" x14ac:dyDescent="0.45">
      <c r="C83" s="61"/>
    </row>
    <row r="84" spans="3:3" x14ac:dyDescent="0.45">
      <c r="C84" s="61"/>
    </row>
    <row r="85" spans="3:3" x14ac:dyDescent="0.45">
      <c r="C85" s="61"/>
    </row>
    <row r="86" spans="3:3" x14ac:dyDescent="0.45">
      <c r="C86" s="61"/>
    </row>
    <row r="87" spans="3:3" x14ac:dyDescent="0.45">
      <c r="C87" s="61"/>
    </row>
    <row r="88" spans="3:3" x14ac:dyDescent="0.45">
      <c r="C88" s="61"/>
    </row>
    <row r="89" spans="3:3" x14ac:dyDescent="0.45">
      <c r="C89" s="61"/>
    </row>
    <row r="90" spans="3:3" x14ac:dyDescent="0.45">
      <c r="C90" s="61"/>
    </row>
  </sheetData>
  <mergeCells count="9">
    <mergeCell ref="A46:A47"/>
    <mergeCell ref="B46:B47"/>
    <mergeCell ref="A44:C44"/>
    <mergeCell ref="A26:C26"/>
    <mergeCell ref="A8:C8"/>
    <mergeCell ref="A10:A11"/>
    <mergeCell ref="B10:B11"/>
    <mergeCell ref="A28:A29"/>
    <mergeCell ref="B28:B29"/>
  </mergeCells>
  <printOptions horizontalCentered="1"/>
  <pageMargins left="0.23622047244094491" right="0.23622047244094491" top="0.74803149606299213" bottom="0.74803149606299213" header="0.31496062992125984" footer="0.31496062992125984"/>
  <pageSetup paperSize="9" scale="83" fitToHeight="0" orientation="landscape" verticalDpi="0" r:id="rId1"/>
  <headerFooter>
    <oddFooter>&amp;L&amp;D&amp;C_x000D_&amp;1#&amp;"Calibri"&amp;10&amp;K000000 PÚBLICA&amp;RPágina &amp;P de &amp;N</oddFooter>
  </headerFooter>
  <rowBreaks count="1" manualBreakCount="1">
    <brk id="42" max="8"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1441"/>
  <sheetViews>
    <sheetView showGridLines="0" zoomScaleNormal="100" workbookViewId="0"/>
  </sheetViews>
  <sheetFormatPr baseColWidth="10" defaultColWidth="11.3984375" defaultRowHeight="14.25" x14ac:dyDescent="0.45"/>
  <cols>
    <col min="1" max="1" width="27" style="1" customWidth="1"/>
    <col min="2" max="2" width="56.3984375" style="1" customWidth="1"/>
    <col min="3" max="3" width="18.265625" style="1" bestFit="1" customWidth="1"/>
    <col min="4" max="16384" width="11.3984375" style="1"/>
  </cols>
  <sheetData>
    <row r="1" spans="1:3" ht="5.0999999999999996" customHeight="1" x14ac:dyDescent="0.45">
      <c r="A1" s="12"/>
      <c r="B1" s="12"/>
      <c r="C1" s="12"/>
    </row>
    <row r="2" spans="1:3" x14ac:dyDescent="0.45">
      <c r="A2" s="12"/>
      <c r="B2" s="12"/>
      <c r="C2" s="12"/>
    </row>
    <row r="3" spans="1:3" x14ac:dyDescent="0.45">
      <c r="A3" s="12"/>
      <c r="B3" s="12"/>
      <c r="C3" s="12"/>
    </row>
    <row r="4" spans="1:3" x14ac:dyDescent="0.45">
      <c r="A4" s="12"/>
      <c r="B4" s="12"/>
      <c r="C4" s="12"/>
    </row>
    <row r="5" spans="1:3" ht="5.0999999999999996" customHeight="1" thickBot="1" x14ac:dyDescent="0.5">
      <c r="A5" s="12"/>
      <c r="B5" s="12"/>
      <c r="C5" s="12"/>
    </row>
    <row r="6" spans="1:3" ht="48" customHeight="1" thickBot="1" x14ac:dyDescent="0.5">
      <c r="A6" s="27" t="s">
        <v>70</v>
      </c>
      <c r="B6" s="28"/>
      <c r="C6" s="30"/>
    </row>
    <row r="7" spans="1:3" ht="5.0999999999999996" customHeight="1" x14ac:dyDescent="0.45"/>
    <row r="8" spans="1:3" ht="40.5" customHeight="1" x14ac:dyDescent="0.45">
      <c r="A8" s="180" t="s">
        <v>87</v>
      </c>
      <c r="B8" s="180"/>
      <c r="C8" s="180"/>
    </row>
    <row r="9" spans="1:3" ht="5.0999999999999996" customHeight="1" thickBot="1" x14ac:dyDescent="0.5"/>
    <row r="10" spans="1:3" ht="15" customHeight="1" x14ac:dyDescent="0.45">
      <c r="A10" s="169" t="s">
        <v>36</v>
      </c>
      <c r="B10" s="171" t="s">
        <v>160</v>
      </c>
      <c r="C10" s="19" t="s">
        <v>11</v>
      </c>
    </row>
    <row r="11" spans="1:3" ht="33" customHeight="1" x14ac:dyDescent="0.45">
      <c r="A11" s="170"/>
      <c r="B11" s="172"/>
      <c r="C11" s="20" t="s">
        <v>57</v>
      </c>
    </row>
    <row r="12" spans="1:3" ht="15" customHeight="1" x14ac:dyDescent="0.45">
      <c r="A12" s="43" t="str">
        <f>'Exit Capacity'!A12</f>
        <v>01.1A</v>
      </c>
      <c r="B12" s="4" t="str">
        <f>'Exit Capacity'!B12</f>
        <v>Salida Nacional / National exit</v>
      </c>
      <c r="C12" s="46">
        <f>'Exit Capacity'!C12</f>
        <v>21358.888269830913</v>
      </c>
    </row>
    <row r="13" spans="1:3" ht="15" customHeight="1" x14ac:dyDescent="0.45">
      <c r="A13" s="36" t="str">
        <f>'Exit Capacity'!A13</f>
        <v>03A</v>
      </c>
      <c r="B13" s="4" t="str">
        <f>'Exit Capacity'!B13</f>
        <v>Salida Nacional / National exit</v>
      </c>
      <c r="C13" s="46">
        <f>'Exit Capacity'!C13</f>
        <v>12034.276729688107</v>
      </c>
    </row>
    <row r="14" spans="1:3" ht="15" customHeight="1" x14ac:dyDescent="0.45">
      <c r="A14" s="36" t="str">
        <f>'Exit Capacity'!A14</f>
        <v>1.01</v>
      </c>
      <c r="B14" s="4" t="str">
        <f>'Exit Capacity'!B14</f>
        <v>Salida Nacional / National exit</v>
      </c>
      <c r="C14" s="46">
        <f>'Exit Capacity'!C14</f>
        <v>1105.0676092564358</v>
      </c>
    </row>
    <row r="15" spans="1:3" ht="15" customHeight="1" x14ac:dyDescent="0.45">
      <c r="A15" s="36" t="str">
        <f>'Exit Capacity'!A15</f>
        <v>10</v>
      </c>
      <c r="B15" s="4" t="str">
        <f>'Exit Capacity'!B15</f>
        <v>Salida Nacional / National exit</v>
      </c>
      <c r="C15" s="46">
        <f>'Exit Capacity'!C15</f>
        <v>331.25402831924168</v>
      </c>
    </row>
    <row r="16" spans="1:3" ht="15" customHeight="1" x14ac:dyDescent="0.45">
      <c r="A16" s="36" t="str">
        <f>'Exit Capacity'!A16</f>
        <v>11</v>
      </c>
      <c r="B16" s="4" t="str">
        <f>'Exit Capacity'!B16</f>
        <v>Salida Nacional / National exit</v>
      </c>
      <c r="C16" s="46">
        <f>'Exit Capacity'!C16</f>
        <v>27832.633371678741</v>
      </c>
    </row>
    <row r="17" spans="1:3" ht="15" customHeight="1" x14ac:dyDescent="0.45">
      <c r="A17" s="36" t="str">
        <f>'Exit Capacity'!A17</f>
        <v>12</v>
      </c>
      <c r="B17" s="4" t="str">
        <f>'Exit Capacity'!B17</f>
        <v>Salida Nacional / National exit</v>
      </c>
      <c r="C17" s="46">
        <f>'Exit Capacity'!C17</f>
        <v>23589.702533314568</v>
      </c>
    </row>
    <row r="18" spans="1:3" ht="15" customHeight="1" x14ac:dyDescent="0.45">
      <c r="A18" s="36" t="str">
        <f>'Exit Capacity'!A18</f>
        <v>13</v>
      </c>
      <c r="B18" s="4" t="str">
        <f>'Exit Capacity'!B18</f>
        <v>Salida Nacional / National exit</v>
      </c>
      <c r="C18" s="46">
        <f>'Exit Capacity'!C18</f>
        <v>182.39109386904232</v>
      </c>
    </row>
    <row r="19" spans="1:3" ht="15" customHeight="1" x14ac:dyDescent="0.45">
      <c r="A19" s="36" t="str">
        <f>'Exit Capacity'!A19</f>
        <v>13A</v>
      </c>
      <c r="B19" s="4" t="str">
        <f>'Exit Capacity'!B19</f>
        <v>Salida Nacional / National exit</v>
      </c>
      <c r="C19" s="46">
        <f>'Exit Capacity'!C19</f>
        <v>10446.203167292784</v>
      </c>
    </row>
    <row r="20" spans="1:3" ht="15" customHeight="1" x14ac:dyDescent="0.45">
      <c r="A20" s="36" t="str">
        <f>'Exit Capacity'!A20</f>
        <v>14</v>
      </c>
      <c r="B20" s="4" t="str">
        <f>'Exit Capacity'!B20</f>
        <v>Salida Nacional / National exit</v>
      </c>
      <c r="C20" s="46">
        <f>'Exit Capacity'!C20</f>
        <v>5.5204121847468031</v>
      </c>
    </row>
    <row r="21" spans="1:3" ht="15" customHeight="1" x14ac:dyDescent="0.45">
      <c r="A21" s="36" t="str">
        <f>'Exit Capacity'!A21</f>
        <v>15</v>
      </c>
      <c r="B21" s="4" t="str">
        <f>'Exit Capacity'!B21</f>
        <v>Salida Nacional / National exit</v>
      </c>
      <c r="C21" s="46">
        <f>'Exit Capacity'!C21</f>
        <v>8.9838168659066771</v>
      </c>
    </row>
    <row r="22" spans="1:3" ht="15" customHeight="1" x14ac:dyDescent="0.45">
      <c r="A22" s="36" t="str">
        <f>'Exit Capacity'!A22</f>
        <v>15</v>
      </c>
      <c r="B22" s="4" t="str">
        <f>'Exit Capacity'!B22</f>
        <v>Salida Nacional / National exit</v>
      </c>
      <c r="C22" s="46">
        <f>'Exit Capacity'!C22</f>
        <v>3723.3754988768978</v>
      </c>
    </row>
    <row r="23" spans="1:3" ht="15" customHeight="1" x14ac:dyDescent="0.45">
      <c r="A23" s="36" t="str">
        <f>'Exit Capacity'!A23</f>
        <v>15.04</v>
      </c>
      <c r="B23" s="4" t="str">
        <f>'Exit Capacity'!B23</f>
        <v>Salida Nacional / National exit</v>
      </c>
      <c r="C23" s="46">
        <f>'Exit Capacity'!C23</f>
        <v>561.87625335186692</v>
      </c>
    </row>
    <row r="24" spans="1:3" ht="15" customHeight="1" x14ac:dyDescent="0.45">
      <c r="A24" s="36" t="str">
        <f>'Exit Capacity'!A24</f>
        <v>15.06A</v>
      </c>
      <c r="B24" s="4" t="str">
        <f>'Exit Capacity'!B24</f>
        <v>Salida Nacional / National exit</v>
      </c>
      <c r="C24" s="46">
        <f>'Exit Capacity'!C24</f>
        <v>4602.0447533434635</v>
      </c>
    </row>
    <row r="25" spans="1:3" ht="15" customHeight="1" x14ac:dyDescent="0.45">
      <c r="A25" s="36" t="str">
        <f>'Exit Capacity'!A25</f>
        <v>15.07</v>
      </c>
      <c r="B25" s="4" t="str">
        <f>'Exit Capacity'!B25</f>
        <v>Salida Nacional / National exit</v>
      </c>
      <c r="C25" s="46">
        <f>'Exit Capacity'!C25</f>
        <v>1030.6928799207353</v>
      </c>
    </row>
    <row r="26" spans="1:3" ht="15" customHeight="1" x14ac:dyDescent="0.45">
      <c r="A26" s="36" t="str">
        <f>'Exit Capacity'!A26</f>
        <v>15.08</v>
      </c>
      <c r="B26" s="4" t="str">
        <f>'Exit Capacity'!B26</f>
        <v>Salida Nacional / National exit</v>
      </c>
      <c r="C26" s="46">
        <f>'Exit Capacity'!C26</f>
        <v>9383.6861974574913</v>
      </c>
    </row>
    <row r="27" spans="1:3" ht="15" customHeight="1" x14ac:dyDescent="0.45">
      <c r="A27" s="36" t="str">
        <f>'Exit Capacity'!A27</f>
        <v>15.08A</v>
      </c>
      <c r="B27" s="4" t="str">
        <f>'Exit Capacity'!B27</f>
        <v>Salida Nacional / National exit</v>
      </c>
      <c r="C27" s="46">
        <f>'Exit Capacity'!C27</f>
        <v>5818.8531400486454</v>
      </c>
    </row>
    <row r="28" spans="1:3" ht="15" customHeight="1" x14ac:dyDescent="0.45">
      <c r="A28" s="36" t="str">
        <f>'Exit Capacity'!A28</f>
        <v>15.09</v>
      </c>
      <c r="B28" s="4" t="str">
        <f>'Exit Capacity'!B28</f>
        <v>Salida Nacional / National exit</v>
      </c>
      <c r="C28" s="46">
        <f>'Exit Capacity'!C28</f>
        <v>9235.4694585381458</v>
      </c>
    </row>
    <row r="29" spans="1:3" ht="15" customHeight="1" x14ac:dyDescent="0.45">
      <c r="A29" s="36" t="str">
        <f>'Exit Capacity'!A29</f>
        <v>15.09AD</v>
      </c>
      <c r="B29" s="4" t="str">
        <f>'Exit Capacity'!B29</f>
        <v>Salida Nacional / National exit</v>
      </c>
      <c r="C29" s="46">
        <f>'Exit Capacity'!C29</f>
        <v>32438.765235217154</v>
      </c>
    </row>
    <row r="30" spans="1:3" ht="15" customHeight="1" x14ac:dyDescent="0.45">
      <c r="A30" s="36" t="str">
        <f>'Exit Capacity'!A30</f>
        <v>15.09X</v>
      </c>
      <c r="B30" s="4" t="str">
        <f>'Exit Capacity'!B30</f>
        <v>Salida Nacional / National exit</v>
      </c>
      <c r="C30" s="46">
        <f>'Exit Capacity'!C30</f>
        <v>2198.6045740772606</v>
      </c>
    </row>
    <row r="31" spans="1:3" ht="15" customHeight="1" x14ac:dyDescent="0.45">
      <c r="A31" s="36" t="str">
        <f>'Exit Capacity'!A31</f>
        <v>15.09X.1</v>
      </c>
      <c r="B31" s="4" t="str">
        <f>'Exit Capacity'!B31</f>
        <v>Salida Nacional / National exit</v>
      </c>
      <c r="C31" s="46">
        <f>'Exit Capacity'!C31</f>
        <v>751.51203894102196</v>
      </c>
    </row>
    <row r="32" spans="1:3" ht="15" customHeight="1" x14ac:dyDescent="0.45">
      <c r="A32" s="36" t="str">
        <f>'Exit Capacity'!A32</f>
        <v>15.09X.1</v>
      </c>
      <c r="B32" s="4" t="str">
        <f>'Exit Capacity'!B32</f>
        <v>Salida Nacional / National exit</v>
      </c>
      <c r="C32" s="46">
        <f>'Exit Capacity'!C32</f>
        <v>5466.8796265521751</v>
      </c>
    </row>
    <row r="33" spans="1:3" ht="15" customHeight="1" x14ac:dyDescent="0.45">
      <c r="A33" s="36" t="str">
        <f>'Exit Capacity'!A33</f>
        <v>15.10</v>
      </c>
      <c r="B33" s="4" t="str">
        <f>'Exit Capacity'!B33</f>
        <v>Salida Nacional / National exit</v>
      </c>
      <c r="C33" s="46">
        <f>'Exit Capacity'!C33</f>
        <v>733.50731236617048</v>
      </c>
    </row>
    <row r="34" spans="1:3" ht="15" customHeight="1" x14ac:dyDescent="0.45">
      <c r="A34" s="36" t="str">
        <f>'Exit Capacity'!A34</f>
        <v>15.11</v>
      </c>
      <c r="B34" s="4" t="str">
        <f>'Exit Capacity'!B34</f>
        <v>Salida Nacional / National exit</v>
      </c>
      <c r="C34" s="46">
        <f>'Exit Capacity'!C34</f>
        <v>3847.1333947577514</v>
      </c>
    </row>
    <row r="35" spans="1:3" ht="15" customHeight="1" x14ac:dyDescent="0.45">
      <c r="A35" s="36" t="str">
        <f>'Exit Capacity'!A35</f>
        <v>15.12</v>
      </c>
      <c r="B35" s="4" t="str">
        <f>'Exit Capacity'!B35</f>
        <v>Salida Nacional / National exit</v>
      </c>
      <c r="C35" s="46">
        <f>'Exit Capacity'!C35</f>
        <v>2318.7645904503902</v>
      </c>
    </row>
    <row r="36" spans="1:3" ht="15" customHeight="1" x14ac:dyDescent="0.45">
      <c r="A36" s="36" t="str">
        <f>'Exit Capacity'!A36</f>
        <v>15.13E.C.</v>
      </c>
      <c r="B36" s="4" t="str">
        <f>'Exit Capacity'!B36</f>
        <v>Salida Nacional / National exit</v>
      </c>
      <c r="C36" s="46">
        <f>'Exit Capacity'!C36</f>
        <v>0.40960524379160479</v>
      </c>
    </row>
    <row r="37" spans="1:3" ht="15" customHeight="1" x14ac:dyDescent="0.45">
      <c r="A37" s="36" t="str">
        <f>'Exit Capacity'!A37</f>
        <v>15.14</v>
      </c>
      <c r="B37" s="4" t="str">
        <f>'Exit Capacity'!B37</f>
        <v>Salida Nacional / National exit</v>
      </c>
      <c r="C37" s="46">
        <f>'Exit Capacity'!C37</f>
        <v>13471.054593584609</v>
      </c>
    </row>
    <row r="38" spans="1:3" ht="15" customHeight="1" x14ac:dyDescent="0.45">
      <c r="A38" s="36" t="str">
        <f>'Exit Capacity'!A38</f>
        <v>15.15</v>
      </c>
      <c r="B38" s="4" t="str">
        <f>'Exit Capacity'!B38</f>
        <v>Salida Nacional / National exit</v>
      </c>
      <c r="C38" s="46">
        <f>'Exit Capacity'!C38</f>
        <v>1936.0403470717779</v>
      </c>
    </row>
    <row r="39" spans="1:3" ht="15" customHeight="1" x14ac:dyDescent="0.45">
      <c r="A39" s="36" t="str">
        <f>'Exit Capacity'!A39</f>
        <v>15.16</v>
      </c>
      <c r="B39" s="4" t="str">
        <f>'Exit Capacity'!B39</f>
        <v>Salida Nacional / National exit</v>
      </c>
      <c r="C39" s="46">
        <f>'Exit Capacity'!C39</f>
        <v>2232.4769449129117</v>
      </c>
    </row>
    <row r="40" spans="1:3" ht="15" customHeight="1" x14ac:dyDescent="0.45">
      <c r="A40" s="36" t="str">
        <f>'Exit Capacity'!A40</f>
        <v>15.17</v>
      </c>
      <c r="B40" s="4" t="str">
        <f>'Exit Capacity'!B40</f>
        <v>Salida Nacional / National exit</v>
      </c>
      <c r="C40" s="46">
        <f>'Exit Capacity'!C40</f>
        <v>2076.2372336876952</v>
      </c>
    </row>
    <row r="41" spans="1:3" ht="15" customHeight="1" x14ac:dyDescent="0.45">
      <c r="A41" s="36" t="str">
        <f>'Exit Capacity'!A41</f>
        <v>15.19</v>
      </c>
      <c r="B41" s="4" t="str">
        <f>'Exit Capacity'!B41</f>
        <v>Salida Nacional / National exit</v>
      </c>
      <c r="C41" s="46">
        <f>'Exit Capacity'!C41</f>
        <v>1430.9384589747203</v>
      </c>
    </row>
    <row r="42" spans="1:3" ht="15" customHeight="1" x14ac:dyDescent="0.45">
      <c r="A42" s="36" t="str">
        <f>'Exit Capacity'!A42</f>
        <v>15.19</v>
      </c>
      <c r="B42" s="4" t="str">
        <f>'Exit Capacity'!B42</f>
        <v>Salida Nacional / National exit</v>
      </c>
      <c r="C42" s="46">
        <f>'Exit Capacity'!C42</f>
        <v>152.85598786927392</v>
      </c>
    </row>
    <row r="43" spans="1:3" ht="15" customHeight="1" x14ac:dyDescent="0.45">
      <c r="A43" s="36" t="str">
        <f>'Exit Capacity'!A43</f>
        <v>15.20.05</v>
      </c>
      <c r="B43" s="4" t="str">
        <f>'Exit Capacity'!B43</f>
        <v>Salida Nacional / National exit</v>
      </c>
      <c r="C43" s="46">
        <f>'Exit Capacity'!C43</f>
        <v>97.443544545753156</v>
      </c>
    </row>
    <row r="44" spans="1:3" ht="15" customHeight="1" x14ac:dyDescent="0.45">
      <c r="A44" s="36" t="str">
        <f>'Exit Capacity'!A44</f>
        <v>15.20.06</v>
      </c>
      <c r="B44" s="4" t="str">
        <f>'Exit Capacity'!B44</f>
        <v>Salida Nacional / National exit</v>
      </c>
      <c r="C44" s="46">
        <f>'Exit Capacity'!C44</f>
        <v>1896.9396865567601</v>
      </c>
    </row>
    <row r="45" spans="1:3" ht="15" customHeight="1" x14ac:dyDescent="0.45">
      <c r="A45" s="36" t="str">
        <f>'Exit Capacity'!A45</f>
        <v>15.20A.1</v>
      </c>
      <c r="B45" s="4" t="str">
        <f>'Exit Capacity'!B45</f>
        <v>Salida Nacional / National exit</v>
      </c>
      <c r="C45" s="46">
        <f>'Exit Capacity'!C45</f>
        <v>3406.6753527319065</v>
      </c>
    </row>
    <row r="46" spans="1:3" ht="15" customHeight="1" x14ac:dyDescent="0.45">
      <c r="A46" s="36" t="str">
        <f>'Exit Capacity'!A46</f>
        <v>15.21</v>
      </c>
      <c r="B46" s="4" t="str">
        <f>'Exit Capacity'!B46</f>
        <v>Salida Nacional / National exit</v>
      </c>
      <c r="C46" s="46">
        <f>'Exit Capacity'!C46</f>
        <v>1907.8343516266777</v>
      </c>
    </row>
    <row r="47" spans="1:3" ht="15" customHeight="1" x14ac:dyDescent="0.45">
      <c r="A47" s="36" t="str">
        <f>'Exit Capacity'!A47</f>
        <v>15.22</v>
      </c>
      <c r="B47" s="4" t="str">
        <f>'Exit Capacity'!B47</f>
        <v>Salida Nacional / National exit</v>
      </c>
      <c r="C47" s="46">
        <f>'Exit Capacity'!C47</f>
        <v>557.50169758555535</v>
      </c>
    </row>
    <row r="48" spans="1:3" ht="15" customHeight="1" x14ac:dyDescent="0.45">
      <c r="A48" s="36" t="str">
        <f>'Exit Capacity'!A48</f>
        <v>15.23</v>
      </c>
      <c r="B48" s="4" t="str">
        <f>'Exit Capacity'!B48</f>
        <v>Salida Nacional / National exit</v>
      </c>
      <c r="C48" s="46">
        <f>'Exit Capacity'!C48</f>
        <v>139.58153854596486</v>
      </c>
    </row>
    <row r="49" spans="1:3" ht="15" customHeight="1" x14ac:dyDescent="0.45">
      <c r="A49" s="36" t="str">
        <f>'Exit Capacity'!A49</f>
        <v>15.24</v>
      </c>
      <c r="B49" s="4" t="str">
        <f>'Exit Capacity'!B49</f>
        <v>Salida Nacional / National exit</v>
      </c>
      <c r="C49" s="46">
        <f>'Exit Capacity'!C49</f>
        <v>4009.6565779910952</v>
      </c>
    </row>
    <row r="50" spans="1:3" ht="15" customHeight="1" x14ac:dyDescent="0.45">
      <c r="A50" s="36" t="str">
        <f>'Exit Capacity'!A50</f>
        <v>15.26</v>
      </c>
      <c r="B50" s="4" t="str">
        <f>'Exit Capacity'!B50</f>
        <v>Salida Nacional / National exit</v>
      </c>
      <c r="C50" s="46">
        <f>'Exit Capacity'!C50</f>
        <v>731.64184862522495</v>
      </c>
    </row>
    <row r="51" spans="1:3" ht="15" customHeight="1" x14ac:dyDescent="0.45">
      <c r="A51" s="36" t="str">
        <f>'Exit Capacity'!A51</f>
        <v>15.28-16</v>
      </c>
      <c r="B51" s="4" t="str">
        <f>'Exit Capacity'!B51</f>
        <v>Salida Nacional / National exit</v>
      </c>
      <c r="C51" s="46">
        <f>'Exit Capacity'!C51</f>
        <v>766.71048846713893</v>
      </c>
    </row>
    <row r="52" spans="1:3" ht="15" customHeight="1" x14ac:dyDescent="0.45">
      <c r="A52" s="36" t="str">
        <f>'Exit Capacity'!A52</f>
        <v>15.28-16</v>
      </c>
      <c r="B52" s="4" t="str">
        <f>'Exit Capacity'!B52</f>
        <v>Salida Nacional / National exit</v>
      </c>
      <c r="C52" s="46">
        <f>'Exit Capacity'!C52</f>
        <v>230.01501782552748</v>
      </c>
    </row>
    <row r="53" spans="1:3" ht="15" customHeight="1" x14ac:dyDescent="0.45">
      <c r="A53" s="36" t="str">
        <f>'Exit Capacity'!A53</f>
        <v>15.31</v>
      </c>
      <c r="B53" s="4" t="str">
        <f>'Exit Capacity'!B53</f>
        <v>Salida Nacional / National exit</v>
      </c>
      <c r="C53" s="46">
        <f>'Exit Capacity'!C53</f>
        <v>30892.801029952207</v>
      </c>
    </row>
    <row r="54" spans="1:3" ht="15" customHeight="1" x14ac:dyDescent="0.45">
      <c r="A54" s="36" t="str">
        <f>'Exit Capacity'!A54</f>
        <v>15.31.1A</v>
      </c>
      <c r="B54" s="4" t="str">
        <f>'Exit Capacity'!B54</f>
        <v>Salida Nacional / National exit</v>
      </c>
      <c r="C54" s="46">
        <f>'Exit Capacity'!C54</f>
        <v>6365.3340921860154</v>
      </c>
    </row>
    <row r="55" spans="1:3" ht="15" customHeight="1" x14ac:dyDescent="0.45">
      <c r="A55" s="36" t="str">
        <f>'Exit Capacity'!A55</f>
        <v>15.31.3</v>
      </c>
      <c r="B55" s="4" t="str">
        <f>'Exit Capacity'!B55</f>
        <v>Salida Nacional / National exit</v>
      </c>
      <c r="C55" s="46">
        <f>'Exit Capacity'!C55</f>
        <v>7480.7994760360743</v>
      </c>
    </row>
    <row r="56" spans="1:3" ht="15" customHeight="1" x14ac:dyDescent="0.45">
      <c r="A56" s="36" t="str">
        <f>'Exit Capacity'!A56</f>
        <v>15.31A.2</v>
      </c>
      <c r="B56" s="4" t="str">
        <f>'Exit Capacity'!B56</f>
        <v>Salida Nacional / National exit</v>
      </c>
      <c r="C56" s="46">
        <f>'Exit Capacity'!C56</f>
        <v>6.1038311586430325</v>
      </c>
    </row>
    <row r="57" spans="1:3" ht="15" customHeight="1" x14ac:dyDescent="0.45">
      <c r="A57" s="36" t="str">
        <f>'Exit Capacity'!A57</f>
        <v>15.31A.4</v>
      </c>
      <c r="B57" s="4" t="str">
        <f>'Exit Capacity'!B57</f>
        <v>Salida Nacional / National exit</v>
      </c>
      <c r="C57" s="46">
        <f>'Exit Capacity'!C57</f>
        <v>1560.0007876664677</v>
      </c>
    </row>
    <row r="58" spans="1:3" ht="15" customHeight="1" x14ac:dyDescent="0.45">
      <c r="A58" s="36" t="str">
        <f>'Exit Capacity'!A58</f>
        <v>15.34</v>
      </c>
      <c r="B58" s="4" t="str">
        <f>'Exit Capacity'!B58</f>
        <v>Salida Nacional / National exit</v>
      </c>
      <c r="C58" s="46">
        <f>'Exit Capacity'!C58</f>
        <v>36278.702103746422</v>
      </c>
    </row>
    <row r="59" spans="1:3" ht="15" customHeight="1" x14ac:dyDescent="0.45">
      <c r="A59" s="36" t="str">
        <f>'Exit Capacity'!A59</f>
        <v>16A</v>
      </c>
      <c r="B59" s="4" t="str">
        <f>'Exit Capacity'!B59</f>
        <v>Salida Nacional / National exit</v>
      </c>
      <c r="C59" s="46">
        <f>'Exit Capacity'!C59</f>
        <v>235.348644236279</v>
      </c>
    </row>
    <row r="60" spans="1:3" ht="15" customHeight="1" x14ac:dyDescent="0.45">
      <c r="A60" s="36" t="str">
        <f>'Exit Capacity'!A60</f>
        <v>19</v>
      </c>
      <c r="B60" s="4" t="str">
        <f>'Exit Capacity'!B60</f>
        <v>Salida Nacional / National exit</v>
      </c>
      <c r="C60" s="46">
        <f>'Exit Capacity'!C60</f>
        <v>3307.7564061486037</v>
      </c>
    </row>
    <row r="61" spans="1:3" ht="15" customHeight="1" x14ac:dyDescent="0.45">
      <c r="A61" s="36" t="str">
        <f>'Exit Capacity'!A61</f>
        <v>20</v>
      </c>
      <c r="B61" s="4" t="str">
        <f>'Exit Capacity'!B61</f>
        <v>Salida Nacional / National exit</v>
      </c>
      <c r="C61" s="46">
        <f>'Exit Capacity'!C61</f>
        <v>12484.841931722782</v>
      </c>
    </row>
    <row r="62" spans="1:3" ht="15" customHeight="1" x14ac:dyDescent="0.45">
      <c r="A62" s="36" t="str">
        <f>'Exit Capacity'!A62</f>
        <v>20</v>
      </c>
      <c r="B62" s="4" t="str">
        <f>'Exit Capacity'!B62</f>
        <v>Salida Nacional / National exit</v>
      </c>
      <c r="C62" s="46">
        <f>'Exit Capacity'!C62</f>
        <v>51.257574280530484</v>
      </c>
    </row>
    <row r="63" spans="1:3" ht="15" customHeight="1" x14ac:dyDescent="0.45">
      <c r="A63" s="36" t="str">
        <f>'Exit Capacity'!A63</f>
        <v>21</v>
      </c>
      <c r="B63" s="4" t="str">
        <f>'Exit Capacity'!B63</f>
        <v>Salida Nacional / National exit</v>
      </c>
      <c r="C63" s="46">
        <f>'Exit Capacity'!C63</f>
        <v>666.50398960369614</v>
      </c>
    </row>
    <row r="64" spans="1:3" ht="15" customHeight="1" x14ac:dyDescent="0.45">
      <c r="A64" s="36" t="str">
        <f>'Exit Capacity'!A64</f>
        <v>22</v>
      </c>
      <c r="B64" s="4" t="str">
        <f>'Exit Capacity'!B64</f>
        <v>Salida Nacional / National exit</v>
      </c>
      <c r="C64" s="46">
        <f>'Exit Capacity'!C64</f>
        <v>2329.71234043091</v>
      </c>
    </row>
    <row r="65" spans="1:3" ht="15" customHeight="1" x14ac:dyDescent="0.45">
      <c r="A65" s="36" t="str">
        <f>'Exit Capacity'!A65</f>
        <v>23</v>
      </c>
      <c r="B65" s="4" t="str">
        <f>'Exit Capacity'!B65</f>
        <v>Salida Nacional / National exit</v>
      </c>
      <c r="C65" s="46">
        <f>'Exit Capacity'!C65</f>
        <v>17353.319025608063</v>
      </c>
    </row>
    <row r="66" spans="1:3" ht="15" customHeight="1" x14ac:dyDescent="0.45">
      <c r="A66" s="36" t="str">
        <f>'Exit Capacity'!A66</f>
        <v>23A</v>
      </c>
      <c r="B66" s="4" t="str">
        <f>'Exit Capacity'!B66</f>
        <v>Salida Nacional / National exit</v>
      </c>
      <c r="C66" s="46">
        <f>'Exit Capacity'!C66</f>
        <v>915.79278151978303</v>
      </c>
    </row>
    <row r="67" spans="1:3" ht="15" customHeight="1" x14ac:dyDescent="0.45">
      <c r="A67" s="36" t="str">
        <f>'Exit Capacity'!A67</f>
        <v>24</v>
      </c>
      <c r="B67" s="4" t="str">
        <f>'Exit Capacity'!B67</f>
        <v>Salida Nacional / National exit</v>
      </c>
      <c r="C67" s="46">
        <f>'Exit Capacity'!C67</f>
        <v>55.8032212909823</v>
      </c>
    </row>
    <row r="68" spans="1:3" ht="15" customHeight="1" x14ac:dyDescent="0.45">
      <c r="A68" s="36" t="str">
        <f>'Exit Capacity'!A68</f>
        <v>24A</v>
      </c>
      <c r="B68" s="4" t="str">
        <f>'Exit Capacity'!B68</f>
        <v>Salida Nacional / National exit</v>
      </c>
      <c r="C68" s="46">
        <f>'Exit Capacity'!C68</f>
        <v>1150.5810233602112</v>
      </c>
    </row>
    <row r="69" spans="1:3" ht="15" customHeight="1" x14ac:dyDescent="0.45">
      <c r="A69" s="36" t="str">
        <f>'Exit Capacity'!A69</f>
        <v>24E.C.</v>
      </c>
      <c r="B69" s="4" t="str">
        <f>'Exit Capacity'!B69</f>
        <v>Salida Nacional / National exit</v>
      </c>
      <c r="C69" s="46">
        <f>'Exit Capacity'!C69</f>
        <v>3.8654445775276072</v>
      </c>
    </row>
    <row r="70" spans="1:3" ht="15" customHeight="1" x14ac:dyDescent="0.45">
      <c r="A70" s="36" t="str">
        <f>'Exit Capacity'!A70</f>
        <v>25A</v>
      </c>
      <c r="B70" s="4" t="str">
        <f>'Exit Capacity'!B70</f>
        <v>Salida Nacional / National exit</v>
      </c>
      <c r="C70" s="46">
        <f>'Exit Capacity'!C70</f>
        <v>262.709648171411</v>
      </c>
    </row>
    <row r="71" spans="1:3" ht="15" customHeight="1" x14ac:dyDescent="0.45">
      <c r="A71" s="36" t="str">
        <f>'Exit Capacity'!A71</f>
        <v>25X</v>
      </c>
      <c r="B71" s="4" t="str">
        <f>'Exit Capacity'!B71</f>
        <v>Salida Nacional / National exit</v>
      </c>
      <c r="C71" s="46">
        <f>'Exit Capacity'!C71</f>
        <v>1134.1826966951721</v>
      </c>
    </row>
    <row r="72" spans="1:3" ht="15" customHeight="1" x14ac:dyDescent="0.45">
      <c r="A72" s="36" t="str">
        <f>'Exit Capacity'!A72</f>
        <v>25X</v>
      </c>
      <c r="B72" s="4" t="str">
        <f>'Exit Capacity'!B72</f>
        <v>Salida Nacional / National exit</v>
      </c>
      <c r="C72" s="46">
        <f>'Exit Capacity'!C72</f>
        <v>1215.0165171973913</v>
      </c>
    </row>
    <row r="73" spans="1:3" ht="15" customHeight="1" x14ac:dyDescent="0.45">
      <c r="A73" s="36" t="str">
        <f>'Exit Capacity'!A73</f>
        <v>27X</v>
      </c>
      <c r="B73" s="4" t="str">
        <f>'Exit Capacity'!B73</f>
        <v>Salida Nacional / National exit</v>
      </c>
      <c r="C73" s="46">
        <f>'Exit Capacity'!C73</f>
        <v>1277.7912651947611</v>
      </c>
    </row>
    <row r="74" spans="1:3" ht="15" customHeight="1" x14ac:dyDescent="0.45">
      <c r="A74" s="36" t="str">
        <f>'Exit Capacity'!A74</f>
        <v>28</v>
      </c>
      <c r="B74" s="4" t="str">
        <f>'Exit Capacity'!B74</f>
        <v>Salida Nacional / National exit</v>
      </c>
      <c r="C74" s="46">
        <f>'Exit Capacity'!C74</f>
        <v>1374.6304097417756</v>
      </c>
    </row>
    <row r="75" spans="1:3" ht="15" customHeight="1" x14ac:dyDescent="0.45">
      <c r="A75" s="36" t="str">
        <f>'Exit Capacity'!A75</f>
        <v>28A</v>
      </c>
      <c r="B75" s="4" t="str">
        <f>'Exit Capacity'!B75</f>
        <v>Salida Nacional / National exit</v>
      </c>
      <c r="C75" s="46">
        <f>'Exit Capacity'!C75</f>
        <v>24084.717211059306</v>
      </c>
    </row>
    <row r="76" spans="1:3" ht="15" customHeight="1" x14ac:dyDescent="0.45">
      <c r="A76" s="36" t="str">
        <f>'Exit Capacity'!A76</f>
        <v>29</v>
      </c>
      <c r="B76" s="4" t="str">
        <f>'Exit Capacity'!B76</f>
        <v>Salida Nacional / National exit</v>
      </c>
      <c r="C76" s="46">
        <f>'Exit Capacity'!C76</f>
        <v>573.64002689143763</v>
      </c>
    </row>
    <row r="77" spans="1:3" ht="15" customHeight="1" x14ac:dyDescent="0.45">
      <c r="A77" s="36" t="str">
        <f>'Exit Capacity'!A77</f>
        <v>30</v>
      </c>
      <c r="B77" s="4" t="str">
        <f>'Exit Capacity'!B77</f>
        <v>Salida Nacional / National exit</v>
      </c>
      <c r="C77" s="46">
        <f>'Exit Capacity'!C77</f>
        <v>878.21578982030314</v>
      </c>
    </row>
    <row r="78" spans="1:3" ht="15" customHeight="1" x14ac:dyDescent="0.45">
      <c r="A78" s="36" t="str">
        <f>'Exit Capacity'!A78</f>
        <v>32</v>
      </c>
      <c r="B78" s="4" t="str">
        <f>'Exit Capacity'!B78</f>
        <v>Salida Nacional / National exit</v>
      </c>
      <c r="C78" s="46">
        <f>'Exit Capacity'!C78</f>
        <v>5565.9790530664031</v>
      </c>
    </row>
    <row r="79" spans="1:3" ht="15" customHeight="1" x14ac:dyDescent="0.45">
      <c r="A79" s="36" t="str">
        <f>'Exit Capacity'!A79</f>
        <v>33</v>
      </c>
      <c r="B79" s="4" t="str">
        <f>'Exit Capacity'!B79</f>
        <v>Salida Nacional / National exit</v>
      </c>
      <c r="C79" s="46">
        <f>'Exit Capacity'!C79</f>
        <v>10534.238859559046</v>
      </c>
    </row>
    <row r="80" spans="1:3" ht="15" customHeight="1" x14ac:dyDescent="0.45">
      <c r="A80" s="36" t="str">
        <f>'Exit Capacity'!A80</f>
        <v>33X</v>
      </c>
      <c r="B80" s="4" t="str">
        <f>'Exit Capacity'!B80</f>
        <v>Salida Nacional / National exit</v>
      </c>
      <c r="C80" s="46">
        <f>'Exit Capacity'!C80</f>
        <v>147.13139215635209</v>
      </c>
    </row>
    <row r="81" spans="1:3" ht="15" customHeight="1" x14ac:dyDescent="0.45">
      <c r="A81" s="36" t="str">
        <f>'Exit Capacity'!A81</f>
        <v>34</v>
      </c>
      <c r="B81" s="4" t="str">
        <f>'Exit Capacity'!B81</f>
        <v>Salida Nacional / National exit</v>
      </c>
      <c r="C81" s="46">
        <f>'Exit Capacity'!C81</f>
        <v>725.55639637973081</v>
      </c>
    </row>
    <row r="82" spans="1:3" ht="15" customHeight="1" x14ac:dyDescent="0.45">
      <c r="A82" s="36" t="str">
        <f>'Exit Capacity'!A82</f>
        <v>34</v>
      </c>
      <c r="B82" s="4" t="str">
        <f>'Exit Capacity'!B82</f>
        <v>Salida Nacional / National exit</v>
      </c>
      <c r="C82" s="46">
        <f>'Exit Capacity'!C82</f>
        <v>401.68045183430377</v>
      </c>
    </row>
    <row r="83" spans="1:3" ht="15" customHeight="1" x14ac:dyDescent="0.45">
      <c r="A83" s="36" t="str">
        <f>'Exit Capacity'!A83</f>
        <v>35X</v>
      </c>
      <c r="B83" s="4" t="str">
        <f>'Exit Capacity'!B83</f>
        <v>Salida Nacional / National exit</v>
      </c>
      <c r="C83" s="46">
        <f>'Exit Capacity'!C83</f>
        <v>0</v>
      </c>
    </row>
    <row r="84" spans="1:3" ht="15" customHeight="1" x14ac:dyDescent="0.45">
      <c r="A84" s="36" t="str">
        <f>'Exit Capacity'!A84</f>
        <v>36</v>
      </c>
      <c r="B84" s="4" t="str">
        <f>'Exit Capacity'!B84</f>
        <v>Salida Nacional / National exit</v>
      </c>
      <c r="C84" s="46">
        <f>'Exit Capacity'!C84</f>
        <v>2344.771623261664</v>
      </c>
    </row>
    <row r="85" spans="1:3" ht="15" customHeight="1" x14ac:dyDescent="0.45">
      <c r="A85" s="36" t="str">
        <f>'Exit Capacity'!A85</f>
        <v>38</v>
      </c>
      <c r="B85" s="4" t="str">
        <f>'Exit Capacity'!B85</f>
        <v>Salida Nacional / National exit</v>
      </c>
      <c r="C85" s="46">
        <f>'Exit Capacity'!C85</f>
        <v>10741.171761427664</v>
      </c>
    </row>
    <row r="86" spans="1:3" ht="15" customHeight="1" x14ac:dyDescent="0.45">
      <c r="A86" s="36" t="str">
        <f>'Exit Capacity'!A86</f>
        <v>38X.02</v>
      </c>
      <c r="B86" s="4" t="str">
        <f>'Exit Capacity'!B86</f>
        <v>Salida Nacional / National exit</v>
      </c>
      <c r="C86" s="46">
        <f>'Exit Capacity'!C86</f>
        <v>211.29960560562043</v>
      </c>
    </row>
    <row r="87" spans="1:3" ht="15" customHeight="1" x14ac:dyDescent="0.45">
      <c r="A87" s="36" t="str">
        <f>'Exit Capacity'!A87</f>
        <v>39.01</v>
      </c>
      <c r="B87" s="4" t="str">
        <f>'Exit Capacity'!B87</f>
        <v>Salida Nacional / National exit</v>
      </c>
      <c r="C87" s="46">
        <f>'Exit Capacity'!C87</f>
        <v>918.84593009702849</v>
      </c>
    </row>
    <row r="88" spans="1:3" ht="15" customHeight="1" x14ac:dyDescent="0.45">
      <c r="A88" s="36" t="str">
        <f>'Exit Capacity'!A88</f>
        <v>4</v>
      </c>
      <c r="B88" s="4" t="str">
        <f>'Exit Capacity'!B88</f>
        <v>Salida Nacional / National exit</v>
      </c>
      <c r="C88" s="46">
        <f>'Exit Capacity'!C88</f>
        <v>20058.753816519038</v>
      </c>
    </row>
    <row r="89" spans="1:3" ht="15" customHeight="1" x14ac:dyDescent="0.45">
      <c r="A89" s="36" t="str">
        <f>'Exit Capacity'!A89</f>
        <v>40</v>
      </c>
      <c r="B89" s="4" t="str">
        <f>'Exit Capacity'!B89</f>
        <v>Salida Nacional / National exit</v>
      </c>
      <c r="C89" s="46">
        <f>'Exit Capacity'!C89</f>
        <v>621.31186067535987</v>
      </c>
    </row>
    <row r="90" spans="1:3" ht="15" customHeight="1" x14ac:dyDescent="0.45">
      <c r="A90" s="36" t="str">
        <f>'Exit Capacity'!A90</f>
        <v>41.01</v>
      </c>
      <c r="B90" s="4" t="str">
        <f>'Exit Capacity'!B90</f>
        <v>Salida Nacional / National exit</v>
      </c>
      <c r="C90" s="46">
        <f>'Exit Capacity'!C90</f>
        <v>2977.7253848839027</v>
      </c>
    </row>
    <row r="91" spans="1:3" ht="15" customHeight="1" x14ac:dyDescent="0.45">
      <c r="A91" s="36" t="str">
        <f>'Exit Capacity'!A91</f>
        <v>41.02</v>
      </c>
      <c r="B91" s="4" t="str">
        <f>'Exit Capacity'!B91</f>
        <v>Salida Nacional / National exit</v>
      </c>
      <c r="C91" s="46">
        <f>'Exit Capacity'!C91</f>
        <v>1710.1628026339761</v>
      </c>
    </row>
    <row r="92" spans="1:3" ht="15" customHeight="1" x14ac:dyDescent="0.45">
      <c r="A92" s="36" t="str">
        <f>'Exit Capacity'!A92</f>
        <v>41.02</v>
      </c>
      <c r="B92" s="4" t="str">
        <f>'Exit Capacity'!B92</f>
        <v>Salida Nacional / National exit</v>
      </c>
      <c r="C92" s="46">
        <f>'Exit Capacity'!C92</f>
        <v>1263.4149899222139</v>
      </c>
    </row>
    <row r="93" spans="1:3" ht="15" customHeight="1" x14ac:dyDescent="0.45">
      <c r="A93" s="36" t="str">
        <f>'Exit Capacity'!A93</f>
        <v>41.03X01</v>
      </c>
      <c r="B93" s="4" t="str">
        <f>'Exit Capacity'!B93</f>
        <v>Salida Nacional / National exit</v>
      </c>
      <c r="C93" s="46">
        <f>'Exit Capacity'!C93</f>
        <v>42.386184324002272</v>
      </c>
    </row>
    <row r="94" spans="1:3" ht="15" customHeight="1" x14ac:dyDescent="0.45">
      <c r="A94" s="36" t="str">
        <f>'Exit Capacity'!A94</f>
        <v>41.04</v>
      </c>
      <c r="B94" s="4" t="str">
        <f>'Exit Capacity'!B94</f>
        <v>Salida Nacional / National exit</v>
      </c>
      <c r="C94" s="46">
        <f>'Exit Capacity'!C94</f>
        <v>160.99518788751061</v>
      </c>
    </row>
    <row r="95" spans="1:3" ht="15" customHeight="1" x14ac:dyDescent="0.45">
      <c r="A95" s="36" t="str">
        <f>'Exit Capacity'!A95</f>
        <v>41.05</v>
      </c>
      <c r="B95" s="4" t="str">
        <f>'Exit Capacity'!B95</f>
        <v>Salida Nacional / National exit</v>
      </c>
      <c r="C95" s="46">
        <f>'Exit Capacity'!C95</f>
        <v>659.01560180015417</v>
      </c>
    </row>
    <row r="96" spans="1:3" ht="15" customHeight="1" x14ac:dyDescent="0.45">
      <c r="A96" s="36" t="str">
        <f>'Exit Capacity'!A96</f>
        <v>41.06</v>
      </c>
      <c r="B96" s="4" t="str">
        <f>'Exit Capacity'!B96</f>
        <v>Salida Nacional / National exit</v>
      </c>
      <c r="C96" s="46">
        <f>'Exit Capacity'!C96</f>
        <v>2285.5515276296928</v>
      </c>
    </row>
    <row r="97" spans="1:3" ht="15" customHeight="1" x14ac:dyDescent="0.45">
      <c r="A97" s="36" t="str">
        <f>'Exit Capacity'!A97</f>
        <v>41.07X</v>
      </c>
      <c r="B97" s="4" t="str">
        <f>'Exit Capacity'!B97</f>
        <v>Salida Nacional / National exit</v>
      </c>
      <c r="C97" s="46">
        <f>'Exit Capacity'!C97</f>
        <v>5945.5536530366662</v>
      </c>
    </row>
    <row r="98" spans="1:3" ht="15" customHeight="1" x14ac:dyDescent="0.45">
      <c r="A98" s="36" t="str">
        <f>'Exit Capacity'!A98</f>
        <v>41.08</v>
      </c>
      <c r="B98" s="4" t="str">
        <f>'Exit Capacity'!B98</f>
        <v>Salida Nacional / National exit</v>
      </c>
      <c r="C98" s="46">
        <f>'Exit Capacity'!C98</f>
        <v>2790.3580323362053</v>
      </c>
    </row>
    <row r="99" spans="1:3" ht="15" customHeight="1" x14ac:dyDescent="0.45">
      <c r="A99" s="36" t="str">
        <f>'Exit Capacity'!A99</f>
        <v>41.09</v>
      </c>
      <c r="B99" s="4" t="str">
        <f>'Exit Capacity'!B99</f>
        <v>Salida Nacional / National exit</v>
      </c>
      <c r="C99" s="46">
        <f>'Exit Capacity'!C99</f>
        <v>3786.1563007075779</v>
      </c>
    </row>
    <row r="100" spans="1:3" ht="15" customHeight="1" x14ac:dyDescent="0.45">
      <c r="A100" s="36" t="str">
        <f>'Exit Capacity'!A100</f>
        <v>41.10</v>
      </c>
      <c r="B100" s="4" t="str">
        <f>'Exit Capacity'!B100</f>
        <v>Salida Nacional / National exit</v>
      </c>
      <c r="C100" s="46">
        <f>'Exit Capacity'!C100</f>
        <v>2819.0635128739777</v>
      </c>
    </row>
    <row r="101" spans="1:3" ht="15" customHeight="1" x14ac:dyDescent="0.45">
      <c r="A101" s="36" t="str">
        <f>'Exit Capacity'!A101</f>
        <v>41-16</v>
      </c>
      <c r="B101" s="4" t="str">
        <f>'Exit Capacity'!B101</f>
        <v>Salida Nacional / National exit</v>
      </c>
      <c r="C101" s="46">
        <f>'Exit Capacity'!C101</f>
        <v>815.6405051687434</v>
      </c>
    </row>
    <row r="102" spans="1:3" ht="15" customHeight="1" x14ac:dyDescent="0.45">
      <c r="A102" s="36" t="str">
        <f>'Exit Capacity'!A102</f>
        <v>41-16</v>
      </c>
      <c r="B102" s="4" t="str">
        <f>'Exit Capacity'!B102</f>
        <v>Salida Nacional / National exit</v>
      </c>
      <c r="C102" s="46">
        <f>'Exit Capacity'!C102</f>
        <v>3905.121194892331</v>
      </c>
    </row>
    <row r="103" spans="1:3" ht="15" customHeight="1" x14ac:dyDescent="0.45">
      <c r="A103" s="36" t="str">
        <f>'Exit Capacity'!A103</f>
        <v>43X.00</v>
      </c>
      <c r="B103" s="4" t="str">
        <f>'Exit Capacity'!B103</f>
        <v>Salida Nacional / National exit</v>
      </c>
      <c r="C103" s="46">
        <f>'Exit Capacity'!C103</f>
        <v>24926.182590140601</v>
      </c>
    </row>
    <row r="104" spans="1:3" ht="15" customHeight="1" x14ac:dyDescent="0.45">
      <c r="A104" s="36" t="str">
        <f>'Exit Capacity'!A104</f>
        <v>45.01DXC</v>
      </c>
      <c r="B104" s="4" t="str">
        <f>'Exit Capacity'!B104</f>
        <v>Salida Nacional / National exit</v>
      </c>
      <c r="C104" s="46">
        <f>'Exit Capacity'!C104</f>
        <v>3714.5514741844008</v>
      </c>
    </row>
    <row r="105" spans="1:3" ht="15" customHeight="1" x14ac:dyDescent="0.45">
      <c r="A105" s="36" t="str">
        <f>'Exit Capacity'!A105</f>
        <v>45.02</v>
      </c>
      <c r="B105" s="4" t="str">
        <f>'Exit Capacity'!B105</f>
        <v>Salida Nacional / National exit</v>
      </c>
      <c r="C105" s="46">
        <f>'Exit Capacity'!C105</f>
        <v>2242.0216574107767</v>
      </c>
    </row>
    <row r="106" spans="1:3" ht="15" customHeight="1" x14ac:dyDescent="0.45">
      <c r="A106" s="36" t="str">
        <f>'Exit Capacity'!A106</f>
        <v>45.03</v>
      </c>
      <c r="B106" s="4" t="str">
        <f>'Exit Capacity'!B106</f>
        <v>Salida Nacional / National exit</v>
      </c>
      <c r="C106" s="46">
        <f>'Exit Capacity'!C106</f>
        <v>903.66203406405498</v>
      </c>
    </row>
    <row r="107" spans="1:3" ht="15" customHeight="1" x14ac:dyDescent="0.45">
      <c r="A107" s="36" t="str">
        <f>'Exit Capacity'!A107</f>
        <v>45.04</v>
      </c>
      <c r="B107" s="4" t="str">
        <f>'Exit Capacity'!B107</f>
        <v>Salida Nacional / National exit</v>
      </c>
      <c r="C107" s="46">
        <f>'Exit Capacity'!C107</f>
        <v>32979.534412514375</v>
      </c>
    </row>
    <row r="108" spans="1:3" ht="15" customHeight="1" x14ac:dyDescent="0.45">
      <c r="A108" s="36" t="str">
        <f>'Exit Capacity'!A108</f>
        <v>45-16</v>
      </c>
      <c r="B108" s="4" t="str">
        <f>'Exit Capacity'!B108</f>
        <v>Salida Nacional / National exit</v>
      </c>
      <c r="C108" s="46">
        <f>'Exit Capacity'!C108</f>
        <v>3910.1570591518348</v>
      </c>
    </row>
    <row r="109" spans="1:3" ht="15" customHeight="1" x14ac:dyDescent="0.45">
      <c r="A109" s="36" t="str">
        <f>'Exit Capacity'!A109</f>
        <v>5D.03</v>
      </c>
      <c r="B109" s="4" t="str">
        <f>'Exit Capacity'!B109</f>
        <v>Salida Nacional / National exit</v>
      </c>
      <c r="C109" s="46">
        <f>'Exit Capacity'!C109</f>
        <v>13287.322209355931</v>
      </c>
    </row>
    <row r="110" spans="1:3" ht="15" customHeight="1" x14ac:dyDescent="0.45">
      <c r="A110" s="36" t="str">
        <f>'Exit Capacity'!A110</f>
        <v>5D.03.04</v>
      </c>
      <c r="B110" s="4" t="str">
        <f>'Exit Capacity'!B110</f>
        <v>Salida Nacional / National exit</v>
      </c>
      <c r="C110" s="46">
        <f>'Exit Capacity'!C110</f>
        <v>38403.1378783529</v>
      </c>
    </row>
    <row r="111" spans="1:3" ht="15" customHeight="1" x14ac:dyDescent="0.45">
      <c r="A111" s="36" t="str">
        <f>'Exit Capacity'!A111</f>
        <v>6</v>
      </c>
      <c r="B111" s="4" t="str">
        <f>'Exit Capacity'!B111</f>
        <v>Salida Nacional / National exit</v>
      </c>
      <c r="C111" s="46">
        <f>'Exit Capacity'!C111</f>
        <v>32135.907083774851</v>
      </c>
    </row>
    <row r="112" spans="1:3" ht="15" customHeight="1" x14ac:dyDescent="0.45">
      <c r="A112" s="36" t="str">
        <f>'Exit Capacity'!A112</f>
        <v>6</v>
      </c>
      <c r="B112" s="4" t="str">
        <f>'Exit Capacity'!B112</f>
        <v>Salida Nacional / National exit</v>
      </c>
      <c r="C112" s="46">
        <f>'Exit Capacity'!C112</f>
        <v>791.30888142190815</v>
      </c>
    </row>
    <row r="113" spans="1:3" ht="15" customHeight="1" x14ac:dyDescent="0.45">
      <c r="A113" s="36" t="str">
        <f>'Exit Capacity'!A113</f>
        <v>7B</v>
      </c>
      <c r="B113" s="4" t="str">
        <f>'Exit Capacity'!B113</f>
        <v>Salida Nacional / National exit</v>
      </c>
      <c r="C113" s="46">
        <f>'Exit Capacity'!C113</f>
        <v>551.67558460561872</v>
      </c>
    </row>
    <row r="114" spans="1:3" ht="15" customHeight="1" x14ac:dyDescent="0.45">
      <c r="A114" s="36" t="str">
        <f>'Exit Capacity'!A114</f>
        <v>9E.C.</v>
      </c>
      <c r="B114" s="4" t="str">
        <f>'Exit Capacity'!B114</f>
        <v>Salida Nacional / National exit</v>
      </c>
      <c r="C114" s="46">
        <f>'Exit Capacity'!C114</f>
        <v>3379.7885532416476</v>
      </c>
    </row>
    <row r="115" spans="1:3" ht="15" customHeight="1" x14ac:dyDescent="0.45">
      <c r="A115" s="36" t="str">
        <f>'Exit Capacity'!A115</f>
        <v>A1</v>
      </c>
      <c r="B115" s="4" t="str">
        <f>'Exit Capacity'!B115</f>
        <v>Salida Nacional / National exit</v>
      </c>
      <c r="C115" s="46">
        <f>'Exit Capacity'!C115</f>
        <v>1644.7869338593537</v>
      </c>
    </row>
    <row r="116" spans="1:3" ht="15" customHeight="1" x14ac:dyDescent="0.45">
      <c r="A116" s="36" t="str">
        <f>'Exit Capacity'!A116</f>
        <v>A10</v>
      </c>
      <c r="B116" s="4" t="str">
        <f>'Exit Capacity'!B116</f>
        <v>Salida Nacional / National exit</v>
      </c>
      <c r="C116" s="46">
        <f>'Exit Capacity'!C116</f>
        <v>5311.7334210002255</v>
      </c>
    </row>
    <row r="117" spans="1:3" ht="15" customHeight="1" x14ac:dyDescent="0.45">
      <c r="A117" s="36" t="str">
        <f>'Exit Capacity'!A117</f>
        <v>A3</v>
      </c>
      <c r="B117" s="4" t="str">
        <f>'Exit Capacity'!B117</f>
        <v>Salida Nacional / National exit</v>
      </c>
      <c r="C117" s="46">
        <f>'Exit Capacity'!C117</f>
        <v>7179.2965701848707</v>
      </c>
    </row>
    <row r="118" spans="1:3" ht="15" customHeight="1" x14ac:dyDescent="0.45">
      <c r="A118" s="36" t="str">
        <f>'Exit Capacity'!A118</f>
        <v>A36L</v>
      </c>
      <c r="B118" s="4" t="str">
        <f>'Exit Capacity'!B118</f>
        <v>Salida Nacional / National exit</v>
      </c>
      <c r="C118" s="46">
        <f>'Exit Capacity'!C118</f>
        <v>48366.081049302709</v>
      </c>
    </row>
    <row r="119" spans="1:3" ht="15" customHeight="1" x14ac:dyDescent="0.45">
      <c r="A119" s="36" t="str">
        <f>'Exit Capacity'!A119</f>
        <v>A5A</v>
      </c>
      <c r="B119" s="4" t="str">
        <f>'Exit Capacity'!B119</f>
        <v>Salida Nacional / National exit</v>
      </c>
      <c r="C119" s="46">
        <f>'Exit Capacity'!C119</f>
        <v>139.33322983393401</v>
      </c>
    </row>
    <row r="120" spans="1:3" ht="15" customHeight="1" x14ac:dyDescent="0.45">
      <c r="A120" s="36" t="str">
        <f>'Exit Capacity'!A120</f>
        <v>A6</v>
      </c>
      <c r="B120" s="4" t="str">
        <f>'Exit Capacity'!B120</f>
        <v>Salida Nacional / National exit</v>
      </c>
      <c r="C120" s="46">
        <f>'Exit Capacity'!C120</f>
        <v>898.9436334174901</v>
      </c>
    </row>
    <row r="121" spans="1:3" ht="15" customHeight="1" x14ac:dyDescent="0.45">
      <c r="A121" s="36" t="str">
        <f>'Exit Capacity'!A121</f>
        <v>A7</v>
      </c>
      <c r="B121" s="4" t="str">
        <f>'Exit Capacity'!B121</f>
        <v>Salida Nacional / National exit</v>
      </c>
      <c r="C121" s="46">
        <f>'Exit Capacity'!C121</f>
        <v>48.769340785297885</v>
      </c>
    </row>
    <row r="122" spans="1:3" ht="15" customHeight="1" x14ac:dyDescent="0.45">
      <c r="A122" s="36" t="str">
        <f>'Exit Capacity'!A122</f>
        <v>A7</v>
      </c>
      <c r="B122" s="4" t="str">
        <f>'Exit Capacity'!B122</f>
        <v>Salida Nacional / National exit</v>
      </c>
      <c r="C122" s="46">
        <f>'Exit Capacity'!C122</f>
        <v>65.226415587390946</v>
      </c>
    </row>
    <row r="123" spans="1:3" ht="15" customHeight="1" x14ac:dyDescent="0.45">
      <c r="A123" s="36" t="str">
        <f>'Exit Capacity'!A123</f>
        <v>A9</v>
      </c>
      <c r="B123" s="4" t="str">
        <f>'Exit Capacity'!B123</f>
        <v>Salida Nacional / National exit</v>
      </c>
      <c r="C123" s="46">
        <f>'Exit Capacity'!C123</f>
        <v>11013.192255041749</v>
      </c>
    </row>
    <row r="124" spans="1:3" ht="15" customHeight="1" x14ac:dyDescent="0.45">
      <c r="A124" s="36" t="str">
        <f>'Exit Capacity'!A124</f>
        <v>A9A</v>
      </c>
      <c r="B124" s="4" t="str">
        <f>'Exit Capacity'!B124</f>
        <v>Salida Nacional / National exit</v>
      </c>
      <c r="C124" s="46">
        <f>'Exit Capacity'!C124</f>
        <v>451.84190911466152</v>
      </c>
    </row>
    <row r="125" spans="1:3" ht="15" customHeight="1" x14ac:dyDescent="0.45">
      <c r="A125" s="36" t="str">
        <f>'Exit Capacity'!A125</f>
        <v>A9B</v>
      </c>
      <c r="B125" s="4" t="str">
        <f>'Exit Capacity'!B125</f>
        <v>Salida Nacional / National exit</v>
      </c>
      <c r="C125" s="46">
        <f>'Exit Capacity'!C125</f>
        <v>328.82046580589446</v>
      </c>
    </row>
    <row r="126" spans="1:3" ht="15" customHeight="1" x14ac:dyDescent="0.45">
      <c r="A126" s="36" t="str">
        <f>'Exit Capacity'!A126</f>
        <v>B02</v>
      </c>
      <c r="B126" s="4" t="str">
        <f>'Exit Capacity'!B126</f>
        <v>Salida Nacional / National exit</v>
      </c>
      <c r="C126" s="46">
        <f>'Exit Capacity'!C126</f>
        <v>2232.961288725226</v>
      </c>
    </row>
    <row r="127" spans="1:3" ht="15" customHeight="1" x14ac:dyDescent="0.45">
      <c r="A127" s="36" t="str">
        <f>'Exit Capacity'!A127</f>
        <v>B04</v>
      </c>
      <c r="B127" s="4" t="str">
        <f>'Exit Capacity'!B127</f>
        <v>Salida Nacional / National exit</v>
      </c>
      <c r="C127" s="46">
        <f>'Exit Capacity'!C127</f>
        <v>9559.834492488626</v>
      </c>
    </row>
    <row r="128" spans="1:3" ht="15" customHeight="1" x14ac:dyDescent="0.45">
      <c r="A128" s="36" t="str">
        <f>'Exit Capacity'!A128</f>
        <v>B05</v>
      </c>
      <c r="B128" s="4" t="str">
        <f>'Exit Capacity'!B128</f>
        <v>Salida Nacional / National exit</v>
      </c>
      <c r="C128" s="46">
        <f>'Exit Capacity'!C128</f>
        <v>3862.8446221280319</v>
      </c>
    </row>
    <row r="129" spans="1:3" ht="15" customHeight="1" x14ac:dyDescent="0.45">
      <c r="A129" s="36" t="str">
        <f>'Exit Capacity'!A129</f>
        <v>B07</v>
      </c>
      <c r="B129" s="4" t="str">
        <f>'Exit Capacity'!B129</f>
        <v>Salida Nacional / National exit</v>
      </c>
      <c r="C129" s="46">
        <f>'Exit Capacity'!C129</f>
        <v>4305.2292817444231</v>
      </c>
    </row>
    <row r="130" spans="1:3" ht="15" customHeight="1" x14ac:dyDescent="0.45">
      <c r="A130" s="36" t="str">
        <f>'Exit Capacity'!A130</f>
        <v>B08</v>
      </c>
      <c r="B130" s="4" t="str">
        <f>'Exit Capacity'!B130</f>
        <v>Salida Nacional / National exit</v>
      </c>
      <c r="C130" s="46">
        <f>'Exit Capacity'!C130</f>
        <v>556.07279945587197</v>
      </c>
    </row>
    <row r="131" spans="1:3" ht="15" customHeight="1" x14ac:dyDescent="0.45">
      <c r="A131" s="36" t="str">
        <f>'Exit Capacity'!A131</f>
        <v>B10</v>
      </c>
      <c r="B131" s="4" t="str">
        <f>'Exit Capacity'!B131</f>
        <v>Salida Nacional / National exit</v>
      </c>
      <c r="C131" s="46">
        <f>'Exit Capacity'!C131</f>
        <v>9489.5252416319217</v>
      </c>
    </row>
    <row r="132" spans="1:3" ht="15" customHeight="1" x14ac:dyDescent="0.45">
      <c r="A132" s="36" t="str">
        <f>'Exit Capacity'!A132</f>
        <v>B10</v>
      </c>
      <c r="B132" s="4" t="str">
        <f>'Exit Capacity'!B132</f>
        <v>Salida Nacional / National exit</v>
      </c>
      <c r="C132" s="46">
        <f>'Exit Capacity'!C132</f>
        <v>6891.9296999885355</v>
      </c>
    </row>
    <row r="133" spans="1:3" ht="15" customHeight="1" x14ac:dyDescent="0.45">
      <c r="A133" s="36" t="str">
        <f>'Exit Capacity'!A133</f>
        <v>B18</v>
      </c>
      <c r="B133" s="4" t="str">
        <f>'Exit Capacity'!B133</f>
        <v>Salida Nacional / National exit</v>
      </c>
      <c r="C133" s="46">
        <f>'Exit Capacity'!C133</f>
        <v>37244.024837031691</v>
      </c>
    </row>
    <row r="134" spans="1:3" ht="15" customHeight="1" x14ac:dyDescent="0.45">
      <c r="A134" s="36" t="str">
        <f>'Exit Capacity'!A134</f>
        <v>B19</v>
      </c>
      <c r="B134" s="4" t="str">
        <f>'Exit Capacity'!B134</f>
        <v>Salida Nacional / National exit</v>
      </c>
      <c r="C134" s="46">
        <f>'Exit Capacity'!C134</f>
        <v>17271.706618818753</v>
      </c>
    </row>
    <row r="135" spans="1:3" ht="15" customHeight="1" x14ac:dyDescent="0.45">
      <c r="A135" s="36" t="str">
        <f>'Exit Capacity'!A135</f>
        <v>B20</v>
      </c>
      <c r="B135" s="4" t="str">
        <f>'Exit Capacity'!B135</f>
        <v>Salida Nacional / National exit</v>
      </c>
      <c r="C135" s="46">
        <f>'Exit Capacity'!C135</f>
        <v>24241.252012101864</v>
      </c>
    </row>
    <row r="136" spans="1:3" ht="15" customHeight="1" x14ac:dyDescent="0.45">
      <c r="A136" s="36" t="str">
        <f>'Exit Capacity'!A136</f>
        <v>BIO MADRID</v>
      </c>
      <c r="B136" s="4" t="str">
        <f>'Exit Capacity'!B136</f>
        <v>Salida Nacional / National exit</v>
      </c>
      <c r="C136" s="46">
        <f>'Exit Capacity'!C136</f>
        <v>18.910645963293632</v>
      </c>
    </row>
    <row r="137" spans="1:3" ht="15" customHeight="1" x14ac:dyDescent="0.45">
      <c r="A137" s="36" t="str">
        <f>'Exit Capacity'!A137</f>
        <v>B22</v>
      </c>
      <c r="B137" s="4" t="str">
        <f>'Exit Capacity'!B137</f>
        <v>Salida Nacional / National exit</v>
      </c>
      <c r="C137" s="46">
        <f>'Exit Capacity'!C137</f>
        <v>16614.963974520644</v>
      </c>
    </row>
    <row r="138" spans="1:3" ht="15" customHeight="1" x14ac:dyDescent="0.45">
      <c r="A138" s="36" t="str">
        <f>'Exit Capacity'!A138</f>
        <v>C1.01</v>
      </c>
      <c r="B138" s="4" t="str">
        <f>'Exit Capacity'!B138</f>
        <v>Salida Nacional / National exit</v>
      </c>
      <c r="C138" s="46">
        <f>'Exit Capacity'!C138</f>
        <v>1098.500425646808</v>
      </c>
    </row>
    <row r="139" spans="1:3" ht="15" customHeight="1" x14ac:dyDescent="0.45">
      <c r="A139" s="36" t="str">
        <f>'Exit Capacity'!A139</f>
        <v>C2X.01</v>
      </c>
      <c r="B139" s="4" t="str">
        <f>'Exit Capacity'!B139</f>
        <v>Salida Nacional / National exit</v>
      </c>
      <c r="C139" s="46">
        <f>'Exit Capacity'!C139</f>
        <v>495.46991837396979</v>
      </c>
    </row>
    <row r="140" spans="1:3" ht="15" customHeight="1" x14ac:dyDescent="0.45">
      <c r="A140" s="36" t="str">
        <f>'Exit Capacity'!A140</f>
        <v>CC.BE</v>
      </c>
      <c r="B140" s="4" t="str">
        <f>'Exit Capacity'!B140</f>
        <v>Salida Nacional / National exit</v>
      </c>
      <c r="C140" s="46">
        <f>'Exit Capacity'!C140</f>
        <v>30640.169447649841</v>
      </c>
    </row>
    <row r="141" spans="1:3" ht="15" customHeight="1" x14ac:dyDescent="0.45">
      <c r="A141" s="36" t="str">
        <f>'Exit Capacity'!A141</f>
        <v>CC.CT.E</v>
      </c>
      <c r="B141" s="4" t="str">
        <f>'Exit Capacity'!B141</f>
        <v>Salida Nacional / National exit</v>
      </c>
      <c r="C141" s="46">
        <f>'Exit Capacity'!C141</f>
        <v>23682.27665888605</v>
      </c>
    </row>
    <row r="142" spans="1:3" ht="15" customHeight="1" x14ac:dyDescent="0.45">
      <c r="A142" s="36" t="str">
        <f>'Exit Capacity'!A142</f>
        <v>CC.CT.E</v>
      </c>
      <c r="B142" s="4" t="str">
        <f>'Exit Capacity'!B142</f>
        <v>Salida Nacional / National exit</v>
      </c>
      <c r="C142" s="46">
        <f>'Exit Capacity'!C142</f>
        <v>10315.55871778931</v>
      </c>
    </row>
    <row r="143" spans="1:3" ht="15" customHeight="1" x14ac:dyDescent="0.45">
      <c r="A143" s="36" t="str">
        <f>'Exit Capacity'!A143</f>
        <v>CC.PV.BBE</v>
      </c>
      <c r="B143" s="4" t="str">
        <f>'Exit Capacity'!B143</f>
        <v>Salida Nacional / National exit</v>
      </c>
      <c r="C143" s="46">
        <f>'Exit Capacity'!C143</f>
        <v>9204.6917215637368</v>
      </c>
    </row>
    <row r="144" spans="1:3" ht="15" customHeight="1" x14ac:dyDescent="0.45">
      <c r="A144" s="36" t="str">
        <f>'Exit Capacity'!A144</f>
        <v>CC.SG.UF</v>
      </c>
      <c r="B144" s="4" t="str">
        <f>'Exit Capacity'!B144</f>
        <v>Salida Nacional / National exit</v>
      </c>
      <c r="C144" s="46">
        <f>'Exit Capacity'!C144</f>
        <v>16685.960928977031</v>
      </c>
    </row>
    <row r="145" spans="1:3" ht="15" customHeight="1" x14ac:dyDescent="0.45">
      <c r="A145" s="36" t="str">
        <f>'Exit Capacity'!A145</f>
        <v>CC.SON.E</v>
      </c>
      <c r="B145" s="4" t="str">
        <f>'Exit Capacity'!B145</f>
        <v>Salida Nacional / National exit</v>
      </c>
      <c r="C145" s="46">
        <f>'Exit Capacity'!C145</f>
        <v>22002.43483192494</v>
      </c>
    </row>
    <row r="146" spans="1:3" ht="15" customHeight="1" x14ac:dyDescent="0.45">
      <c r="A146" s="36" t="str">
        <f>'Exit Capacity'!A146</f>
        <v>D01A</v>
      </c>
      <c r="B146" s="4" t="str">
        <f>'Exit Capacity'!B146</f>
        <v>Salida Nacional / National exit</v>
      </c>
      <c r="C146" s="46">
        <f>'Exit Capacity'!C146</f>
        <v>13.087135585363955</v>
      </c>
    </row>
    <row r="147" spans="1:3" ht="15" customHeight="1" x14ac:dyDescent="0.45">
      <c r="A147" s="36" t="str">
        <f>'Exit Capacity'!A147</f>
        <v>D03A</v>
      </c>
      <c r="B147" s="4" t="str">
        <f>'Exit Capacity'!B147</f>
        <v>Salida Nacional / National exit</v>
      </c>
      <c r="C147" s="46">
        <f>'Exit Capacity'!C147</f>
        <v>959.04160600251237</v>
      </c>
    </row>
    <row r="148" spans="1:3" ht="15" customHeight="1" x14ac:dyDescent="0.45">
      <c r="A148" s="36" t="str">
        <f>'Exit Capacity'!A148</f>
        <v>D04</v>
      </c>
      <c r="B148" s="4" t="str">
        <f>'Exit Capacity'!B148</f>
        <v>Salida Nacional / National exit</v>
      </c>
      <c r="C148" s="46">
        <f>'Exit Capacity'!C148</f>
        <v>1273.4773166987056</v>
      </c>
    </row>
    <row r="149" spans="1:3" ht="15" customHeight="1" x14ac:dyDescent="0.45">
      <c r="A149" s="36" t="str">
        <f>'Exit Capacity'!A149</f>
        <v>D06</v>
      </c>
      <c r="B149" s="4" t="str">
        <f>'Exit Capacity'!B149</f>
        <v>Salida Nacional / National exit</v>
      </c>
      <c r="C149" s="46">
        <f>'Exit Capacity'!C149</f>
        <v>475.40954561811833</v>
      </c>
    </row>
    <row r="150" spans="1:3" ht="15" customHeight="1" x14ac:dyDescent="0.45">
      <c r="A150" s="36" t="str">
        <f>'Exit Capacity'!A150</f>
        <v>D06A</v>
      </c>
      <c r="B150" s="4" t="str">
        <f>'Exit Capacity'!B150</f>
        <v>Salida Nacional / National exit</v>
      </c>
      <c r="C150" s="46">
        <f>'Exit Capacity'!C150</f>
        <v>159.26985992398113</v>
      </c>
    </row>
    <row r="151" spans="1:3" ht="15" customHeight="1" x14ac:dyDescent="0.45">
      <c r="A151" s="36" t="str">
        <f>'Exit Capacity'!A151</f>
        <v>D07</v>
      </c>
      <c r="B151" s="4" t="str">
        <f>'Exit Capacity'!B151</f>
        <v>Salida Nacional / National exit</v>
      </c>
      <c r="C151" s="46">
        <f>'Exit Capacity'!C151</f>
        <v>13011.16518258846</v>
      </c>
    </row>
    <row r="152" spans="1:3" ht="15" customHeight="1" x14ac:dyDescent="0.45">
      <c r="A152" s="36" t="str">
        <f>'Exit Capacity'!A152</f>
        <v>D07</v>
      </c>
      <c r="B152" s="4" t="str">
        <f>'Exit Capacity'!B152</f>
        <v>Salida Nacional / National exit</v>
      </c>
      <c r="C152" s="46">
        <f>'Exit Capacity'!C152</f>
        <v>1097.6522043056812</v>
      </c>
    </row>
    <row r="153" spans="1:3" ht="15" customHeight="1" x14ac:dyDescent="0.45">
      <c r="A153" s="36" t="str">
        <f>'Exit Capacity'!A153</f>
        <v>D07A</v>
      </c>
      <c r="B153" s="4" t="str">
        <f>'Exit Capacity'!B153</f>
        <v>Salida Nacional / National exit</v>
      </c>
      <c r="C153" s="46">
        <f>'Exit Capacity'!C153</f>
        <v>64.066845459554713</v>
      </c>
    </row>
    <row r="154" spans="1:3" ht="15" customHeight="1" x14ac:dyDescent="0.45">
      <c r="A154" s="36" t="str">
        <f>'Exit Capacity'!A154</f>
        <v>D08A</v>
      </c>
      <c r="B154" s="4" t="str">
        <f>'Exit Capacity'!B154</f>
        <v>Salida Nacional / National exit</v>
      </c>
      <c r="C154" s="46">
        <f>'Exit Capacity'!C154</f>
        <v>41.50721040418469</v>
      </c>
    </row>
    <row r="155" spans="1:3" ht="15" customHeight="1" x14ac:dyDescent="0.45">
      <c r="A155" s="36" t="str">
        <f>'Exit Capacity'!A155</f>
        <v>D10A</v>
      </c>
      <c r="B155" s="4" t="str">
        <f>'Exit Capacity'!B155</f>
        <v>Salida Nacional / National exit</v>
      </c>
      <c r="C155" s="46">
        <f>'Exit Capacity'!C155</f>
        <v>95.267905261027238</v>
      </c>
    </row>
    <row r="156" spans="1:3" ht="15" customHeight="1" x14ac:dyDescent="0.45">
      <c r="A156" s="36" t="str">
        <f>'Exit Capacity'!A156</f>
        <v>D12A</v>
      </c>
      <c r="B156" s="4" t="str">
        <f>'Exit Capacity'!B156</f>
        <v>Salida Nacional / National exit</v>
      </c>
      <c r="C156" s="46">
        <f>'Exit Capacity'!C156</f>
        <v>119.06154885728648</v>
      </c>
    </row>
    <row r="157" spans="1:3" ht="15" customHeight="1" x14ac:dyDescent="0.45">
      <c r="A157" s="36" t="str">
        <f>'Exit Capacity'!A157</f>
        <v>D13</v>
      </c>
      <c r="B157" s="4" t="str">
        <f>'Exit Capacity'!B157</f>
        <v>Salida Nacional / National exit</v>
      </c>
      <c r="C157" s="46">
        <f>'Exit Capacity'!C157</f>
        <v>175.73227295884979</v>
      </c>
    </row>
    <row r="158" spans="1:3" ht="15" customHeight="1" x14ac:dyDescent="0.45">
      <c r="A158" s="36" t="str">
        <f>'Exit Capacity'!A158</f>
        <v>D13A</v>
      </c>
      <c r="B158" s="4" t="str">
        <f>'Exit Capacity'!B158</f>
        <v>Salida Nacional / National exit</v>
      </c>
      <c r="C158" s="46">
        <f>'Exit Capacity'!C158</f>
        <v>144.11303892333621</v>
      </c>
    </row>
    <row r="159" spans="1:3" ht="15" customHeight="1" x14ac:dyDescent="0.45">
      <c r="A159" s="36" t="str">
        <f>'Exit Capacity'!A159</f>
        <v>D14</v>
      </c>
      <c r="B159" s="4" t="str">
        <f>'Exit Capacity'!B159</f>
        <v>Salida Nacional / National exit</v>
      </c>
      <c r="C159" s="46">
        <f>'Exit Capacity'!C159</f>
        <v>37.634771299394714</v>
      </c>
    </row>
    <row r="160" spans="1:3" ht="15" customHeight="1" x14ac:dyDescent="0.45">
      <c r="A160" s="36" t="str">
        <f>'Exit Capacity'!A160</f>
        <v>D15</v>
      </c>
      <c r="B160" s="4" t="str">
        <f>'Exit Capacity'!B160</f>
        <v>Salida Nacional / National exit</v>
      </c>
      <c r="C160" s="46">
        <f>'Exit Capacity'!C160</f>
        <v>101.49634457164807</v>
      </c>
    </row>
    <row r="161" spans="1:3" ht="15" customHeight="1" x14ac:dyDescent="0.45">
      <c r="A161" s="36" t="str">
        <f>'Exit Capacity'!A161</f>
        <v>D16</v>
      </c>
      <c r="B161" s="4" t="str">
        <f>'Exit Capacity'!B161</f>
        <v>Salida Nacional / National exit</v>
      </c>
      <c r="C161" s="46">
        <f>'Exit Capacity'!C161</f>
        <v>2050.1037436793549</v>
      </c>
    </row>
    <row r="162" spans="1:3" ht="15" customHeight="1" x14ac:dyDescent="0.45">
      <c r="A162" s="36" t="str">
        <f>'Exit Capacity'!A162</f>
        <v>D16</v>
      </c>
      <c r="B162" s="4" t="str">
        <f>'Exit Capacity'!B162</f>
        <v>Salida Nacional / National exit</v>
      </c>
      <c r="C162" s="46">
        <f>'Exit Capacity'!C162</f>
        <v>3563.8459524485843</v>
      </c>
    </row>
    <row r="163" spans="1:3" ht="15" customHeight="1" x14ac:dyDescent="0.45">
      <c r="A163" s="36" t="str">
        <f>'Exit Capacity'!A163</f>
        <v>E01</v>
      </c>
      <c r="B163" s="4" t="str">
        <f>'Exit Capacity'!B163</f>
        <v>Salida Nacional / National exit</v>
      </c>
      <c r="C163" s="46">
        <f>'Exit Capacity'!C163</f>
        <v>769.52258555774415</v>
      </c>
    </row>
    <row r="164" spans="1:3" ht="15" customHeight="1" x14ac:dyDescent="0.45">
      <c r="A164" s="36" t="str">
        <f>'Exit Capacity'!A164</f>
        <v>E02</v>
      </c>
      <c r="B164" s="4" t="str">
        <f>'Exit Capacity'!B164</f>
        <v>Salida Nacional / National exit</v>
      </c>
      <c r="C164" s="46">
        <f>'Exit Capacity'!C164</f>
        <v>3925.179089228528</v>
      </c>
    </row>
    <row r="165" spans="1:3" ht="15" customHeight="1" x14ac:dyDescent="0.45">
      <c r="A165" s="36" t="str">
        <f>'Exit Capacity'!A165</f>
        <v>E15</v>
      </c>
      <c r="B165" s="4" t="str">
        <f>'Exit Capacity'!B165</f>
        <v>Salida Nacional / National exit</v>
      </c>
      <c r="C165" s="46">
        <f>'Exit Capacity'!C165</f>
        <v>3422.6389987519665</v>
      </c>
    </row>
    <row r="166" spans="1:3" ht="15" customHeight="1" x14ac:dyDescent="0.45">
      <c r="A166" s="36" t="str">
        <f>'Exit Capacity'!A166</f>
        <v>EG01</v>
      </c>
      <c r="B166" s="4" t="str">
        <f>'Exit Capacity'!B166</f>
        <v>Salida Nacional / National exit</v>
      </c>
      <c r="C166" s="46">
        <f>'Exit Capacity'!C166</f>
        <v>6284.3703473052965</v>
      </c>
    </row>
    <row r="167" spans="1:3" ht="15" customHeight="1" x14ac:dyDescent="0.45">
      <c r="A167" s="36" t="str">
        <f>'Exit Capacity'!A167</f>
        <v>F00</v>
      </c>
      <c r="B167" s="4" t="str">
        <f>'Exit Capacity'!B167</f>
        <v>Salida Nacional / National exit</v>
      </c>
      <c r="C167" s="46">
        <f>'Exit Capacity'!C167</f>
        <v>15782.513697051767</v>
      </c>
    </row>
    <row r="168" spans="1:3" ht="15" customHeight="1" x14ac:dyDescent="0.45">
      <c r="A168" s="36" t="str">
        <f>'Exit Capacity'!A168</f>
        <v>F02</v>
      </c>
      <c r="B168" s="4" t="str">
        <f>'Exit Capacity'!B168</f>
        <v>Salida Nacional / National exit</v>
      </c>
      <c r="C168" s="46">
        <f>'Exit Capacity'!C168</f>
        <v>32321.703291633563</v>
      </c>
    </row>
    <row r="169" spans="1:3" ht="15" customHeight="1" x14ac:dyDescent="0.45">
      <c r="A169" s="36" t="str">
        <f>'Exit Capacity'!A169</f>
        <v>F06.2</v>
      </c>
      <c r="B169" s="4" t="str">
        <f>'Exit Capacity'!B169</f>
        <v>Salida Nacional / National exit</v>
      </c>
      <c r="C169" s="46">
        <f>'Exit Capacity'!C169</f>
        <v>329.27250987652337</v>
      </c>
    </row>
    <row r="170" spans="1:3" ht="15" customHeight="1" x14ac:dyDescent="0.45">
      <c r="A170" s="36" t="str">
        <f>'Exit Capacity'!A170</f>
        <v>F07</v>
      </c>
      <c r="B170" s="4" t="str">
        <f>'Exit Capacity'!B170</f>
        <v>Salida Nacional / National exit</v>
      </c>
      <c r="C170" s="46">
        <f>'Exit Capacity'!C170</f>
        <v>5573.0796192669877</v>
      </c>
    </row>
    <row r="171" spans="1:3" ht="15" customHeight="1" x14ac:dyDescent="0.45">
      <c r="A171" s="36" t="str">
        <f>'Exit Capacity'!A171</f>
        <v>F07.01</v>
      </c>
      <c r="B171" s="4" t="str">
        <f>'Exit Capacity'!B171</f>
        <v>Salida Nacional / National exit</v>
      </c>
      <c r="C171" s="46">
        <f>'Exit Capacity'!C171</f>
        <v>43.871841677494231</v>
      </c>
    </row>
    <row r="172" spans="1:3" ht="15" customHeight="1" x14ac:dyDescent="0.45">
      <c r="A172" s="36" t="str">
        <f>'Exit Capacity'!A172</f>
        <v>F07.01</v>
      </c>
      <c r="B172" s="4" t="str">
        <f>'Exit Capacity'!B172</f>
        <v>Salida Nacional / National exit</v>
      </c>
      <c r="C172" s="46">
        <f>'Exit Capacity'!C172</f>
        <v>13.379052584986418</v>
      </c>
    </row>
    <row r="173" spans="1:3" ht="15" customHeight="1" x14ac:dyDescent="0.45">
      <c r="A173" s="36" t="str">
        <f>'Exit Capacity'!A173</f>
        <v>F08</v>
      </c>
      <c r="B173" s="4" t="str">
        <f>'Exit Capacity'!B173</f>
        <v>Salida Nacional / National exit</v>
      </c>
      <c r="C173" s="46">
        <f>'Exit Capacity'!C173</f>
        <v>3171.4746549551228</v>
      </c>
    </row>
    <row r="174" spans="1:3" ht="15" customHeight="1" x14ac:dyDescent="0.45">
      <c r="A174" s="36" t="str">
        <f>'Exit Capacity'!A174</f>
        <v>F09</v>
      </c>
      <c r="B174" s="4" t="str">
        <f>'Exit Capacity'!B174</f>
        <v>Salida Nacional / National exit</v>
      </c>
      <c r="C174" s="46">
        <f>'Exit Capacity'!C174</f>
        <v>9.6771107123522366</v>
      </c>
    </row>
    <row r="175" spans="1:3" ht="15" customHeight="1" x14ac:dyDescent="0.45">
      <c r="A175" s="36" t="str">
        <f>'Exit Capacity'!A175</f>
        <v>F11</v>
      </c>
      <c r="B175" s="4" t="str">
        <f>'Exit Capacity'!B175</f>
        <v>Salida Nacional / National exit</v>
      </c>
      <c r="C175" s="46">
        <f>'Exit Capacity'!C175</f>
        <v>30.161868515516836</v>
      </c>
    </row>
    <row r="176" spans="1:3" ht="15" customHeight="1" x14ac:dyDescent="0.45">
      <c r="A176" s="36" t="str">
        <f>'Exit Capacity'!A176</f>
        <v>F13</v>
      </c>
      <c r="B176" s="4" t="str">
        <f>'Exit Capacity'!B176</f>
        <v>Salida Nacional / National exit</v>
      </c>
      <c r="C176" s="46">
        <f>'Exit Capacity'!C176</f>
        <v>1222.685872080496</v>
      </c>
    </row>
    <row r="177" spans="1:3" ht="15" customHeight="1" x14ac:dyDescent="0.45">
      <c r="A177" s="36" t="str">
        <f>'Exit Capacity'!A177</f>
        <v>F14</v>
      </c>
      <c r="B177" s="4" t="str">
        <f>'Exit Capacity'!B177</f>
        <v>Salida Nacional / National exit</v>
      </c>
      <c r="C177" s="46">
        <f>'Exit Capacity'!C177</f>
        <v>734.24251573361551</v>
      </c>
    </row>
    <row r="178" spans="1:3" ht="15" customHeight="1" x14ac:dyDescent="0.45">
      <c r="A178" s="36" t="str">
        <f>'Exit Capacity'!A178</f>
        <v>F19</v>
      </c>
      <c r="B178" s="4" t="str">
        <f>'Exit Capacity'!B178</f>
        <v>Salida Nacional / National exit</v>
      </c>
      <c r="C178" s="46">
        <f>'Exit Capacity'!C178</f>
        <v>19213.733610536419</v>
      </c>
    </row>
    <row r="179" spans="1:3" ht="15" customHeight="1" x14ac:dyDescent="0.45">
      <c r="A179" s="36" t="str">
        <f>'Exit Capacity'!A179</f>
        <v>F21</v>
      </c>
      <c r="B179" s="4" t="str">
        <f>'Exit Capacity'!B179</f>
        <v>Salida Nacional / National exit</v>
      </c>
      <c r="C179" s="46">
        <f>'Exit Capacity'!C179</f>
        <v>2296.9625535600208</v>
      </c>
    </row>
    <row r="180" spans="1:3" ht="15" customHeight="1" x14ac:dyDescent="0.45">
      <c r="A180" s="36" t="str">
        <f>'Exit Capacity'!A180</f>
        <v>F23</v>
      </c>
      <c r="B180" s="4" t="str">
        <f>'Exit Capacity'!B180</f>
        <v>Salida Nacional / National exit</v>
      </c>
      <c r="C180" s="46">
        <f>'Exit Capacity'!C180</f>
        <v>283.20742740769401</v>
      </c>
    </row>
    <row r="181" spans="1:3" ht="15" customHeight="1" x14ac:dyDescent="0.45">
      <c r="A181" s="36" t="str">
        <f>'Exit Capacity'!A181</f>
        <v>F25</v>
      </c>
      <c r="B181" s="4" t="str">
        <f>'Exit Capacity'!B181</f>
        <v>Salida Nacional / National exit</v>
      </c>
      <c r="C181" s="46">
        <f>'Exit Capacity'!C181</f>
        <v>2544.5202894106746</v>
      </c>
    </row>
    <row r="182" spans="1:3" ht="15" customHeight="1" x14ac:dyDescent="0.45">
      <c r="A182" s="36" t="str">
        <f>'Exit Capacity'!A182</f>
        <v>F25</v>
      </c>
      <c r="B182" s="4" t="str">
        <f>'Exit Capacity'!B182</f>
        <v>Salida Nacional / National exit</v>
      </c>
      <c r="C182" s="46">
        <f>'Exit Capacity'!C182</f>
        <v>24266.120023294417</v>
      </c>
    </row>
    <row r="183" spans="1:3" ht="15" customHeight="1" x14ac:dyDescent="0.45">
      <c r="A183" s="36" t="str">
        <f>'Exit Capacity'!A183</f>
        <v>F26.02</v>
      </c>
      <c r="B183" s="4" t="str">
        <f>'Exit Capacity'!B183</f>
        <v>Salida Nacional / National exit</v>
      </c>
      <c r="C183" s="46">
        <f>'Exit Capacity'!C183</f>
        <v>926.53639915562167</v>
      </c>
    </row>
    <row r="184" spans="1:3" ht="15" customHeight="1" x14ac:dyDescent="0.45">
      <c r="A184" s="36" t="str">
        <f>'Exit Capacity'!A184</f>
        <v>F26A</v>
      </c>
      <c r="B184" s="4" t="str">
        <f>'Exit Capacity'!B184</f>
        <v>Salida Nacional / National exit</v>
      </c>
      <c r="C184" s="46">
        <f>'Exit Capacity'!C184</f>
        <v>1951.815463847468</v>
      </c>
    </row>
    <row r="185" spans="1:3" ht="15" customHeight="1" x14ac:dyDescent="0.45">
      <c r="A185" s="36" t="str">
        <f>'Exit Capacity'!A185</f>
        <v>F27</v>
      </c>
      <c r="B185" s="4" t="str">
        <f>'Exit Capacity'!B185</f>
        <v>Salida Nacional / National exit</v>
      </c>
      <c r="C185" s="46">
        <f>'Exit Capacity'!C185</f>
        <v>1365.7493347393097</v>
      </c>
    </row>
    <row r="186" spans="1:3" ht="15" customHeight="1" x14ac:dyDescent="0.45">
      <c r="A186" s="36" t="str">
        <f>'Exit Capacity'!A186</f>
        <v>F28</v>
      </c>
      <c r="B186" s="4" t="str">
        <f>'Exit Capacity'!B186</f>
        <v>Salida Nacional / National exit</v>
      </c>
      <c r="C186" s="46">
        <f>'Exit Capacity'!C186</f>
        <v>13708.978954938373</v>
      </c>
    </row>
    <row r="187" spans="1:3" ht="15" customHeight="1" x14ac:dyDescent="0.45">
      <c r="A187" s="36" t="str">
        <f>'Exit Capacity'!A187</f>
        <v>G03</v>
      </c>
      <c r="B187" s="4" t="str">
        <f>'Exit Capacity'!B187</f>
        <v>Salida Nacional / National exit</v>
      </c>
      <c r="C187" s="46">
        <f>'Exit Capacity'!C187</f>
        <v>5489.4777817183276</v>
      </c>
    </row>
    <row r="188" spans="1:3" ht="15" customHeight="1" x14ac:dyDescent="0.45">
      <c r="A188" s="36" t="str">
        <f>'Exit Capacity'!A188</f>
        <v>G04</v>
      </c>
      <c r="B188" s="4" t="str">
        <f>'Exit Capacity'!B188</f>
        <v>Salida Nacional / National exit</v>
      </c>
      <c r="C188" s="46">
        <f>'Exit Capacity'!C188</f>
        <v>688.49026840999034</v>
      </c>
    </row>
    <row r="189" spans="1:3" ht="15" customHeight="1" x14ac:dyDescent="0.45">
      <c r="A189" s="36" t="str">
        <f>'Exit Capacity'!A189</f>
        <v>G07</v>
      </c>
      <c r="B189" s="4" t="str">
        <f>'Exit Capacity'!B189</f>
        <v>Salida Nacional / National exit</v>
      </c>
      <c r="C189" s="46">
        <f>'Exit Capacity'!C189</f>
        <v>6827.2599398512484</v>
      </c>
    </row>
    <row r="190" spans="1:3" ht="15" customHeight="1" x14ac:dyDescent="0.45">
      <c r="A190" s="36" t="str">
        <f>'Exit Capacity'!A190</f>
        <v>H1</v>
      </c>
      <c r="B190" s="4" t="str">
        <f>'Exit Capacity'!B190</f>
        <v>Salida Nacional / National exit</v>
      </c>
      <c r="C190" s="46">
        <f>'Exit Capacity'!C190</f>
        <v>726.17949112478402</v>
      </c>
    </row>
    <row r="191" spans="1:3" ht="15" customHeight="1" x14ac:dyDescent="0.45">
      <c r="A191" s="36" t="str">
        <f>'Exit Capacity'!A191</f>
        <v>H72.1</v>
      </c>
      <c r="B191" s="4" t="str">
        <f>'Exit Capacity'!B191</f>
        <v>Salida Nacional / National exit</v>
      </c>
      <c r="C191" s="46">
        <f>'Exit Capacity'!C191</f>
        <v>1972.2414972500117</v>
      </c>
    </row>
    <row r="192" spans="1:3" ht="15" customHeight="1" x14ac:dyDescent="0.45">
      <c r="A192" s="36" t="str">
        <f>'Exit Capacity'!A192</f>
        <v>H72.1</v>
      </c>
      <c r="B192" s="4" t="str">
        <f>'Exit Capacity'!B192</f>
        <v>Salida Nacional / National exit</v>
      </c>
      <c r="C192" s="46">
        <f>'Exit Capacity'!C192</f>
        <v>2817.9260412720823</v>
      </c>
    </row>
    <row r="193" spans="1:3" ht="15" customHeight="1" x14ac:dyDescent="0.45">
      <c r="A193" s="36" t="str">
        <f>'Exit Capacity'!A193</f>
        <v>I003</v>
      </c>
      <c r="B193" s="4" t="str">
        <f>'Exit Capacity'!B193</f>
        <v>Salida Nacional / National exit</v>
      </c>
      <c r="C193" s="46">
        <f>'Exit Capacity'!C193</f>
        <v>27.63595550672165</v>
      </c>
    </row>
    <row r="194" spans="1:3" ht="15" customHeight="1" x14ac:dyDescent="0.45">
      <c r="A194" s="36" t="str">
        <f>'Exit Capacity'!A194</f>
        <v>I005</v>
      </c>
      <c r="B194" s="4" t="str">
        <f>'Exit Capacity'!B194</f>
        <v>Salida Nacional / National exit</v>
      </c>
      <c r="C194" s="46">
        <f>'Exit Capacity'!C194</f>
        <v>47.756822099505321</v>
      </c>
    </row>
    <row r="195" spans="1:3" ht="15" customHeight="1" x14ac:dyDescent="0.45">
      <c r="A195" s="36" t="str">
        <f>'Exit Capacity'!A195</f>
        <v>I006</v>
      </c>
      <c r="B195" s="4" t="str">
        <f>'Exit Capacity'!B195</f>
        <v>Salida Nacional / National exit</v>
      </c>
      <c r="C195" s="46">
        <f>'Exit Capacity'!C195</f>
        <v>814.4936429686378</v>
      </c>
    </row>
    <row r="196" spans="1:3" ht="15" customHeight="1" x14ac:dyDescent="0.45">
      <c r="A196" s="36" t="str">
        <f>'Exit Capacity'!A196</f>
        <v>I007</v>
      </c>
      <c r="B196" s="4" t="str">
        <f>'Exit Capacity'!B196</f>
        <v>Salida Nacional / National exit</v>
      </c>
      <c r="C196" s="46">
        <f>'Exit Capacity'!C196</f>
        <v>22.531720687388063</v>
      </c>
    </row>
    <row r="197" spans="1:3" ht="15" customHeight="1" x14ac:dyDescent="0.45">
      <c r="A197" s="36" t="str">
        <f>'Exit Capacity'!A197</f>
        <v>I008X</v>
      </c>
      <c r="B197" s="4" t="str">
        <f>'Exit Capacity'!B197</f>
        <v>Salida Nacional / National exit</v>
      </c>
      <c r="C197" s="46">
        <f>'Exit Capacity'!C197</f>
        <v>7292.1648711245607</v>
      </c>
    </row>
    <row r="198" spans="1:3" ht="15" customHeight="1" x14ac:dyDescent="0.45">
      <c r="A198" s="36" t="str">
        <f>'Exit Capacity'!A198</f>
        <v>I012</v>
      </c>
      <c r="B198" s="4" t="str">
        <f>'Exit Capacity'!B198</f>
        <v>Salida Nacional / National exit</v>
      </c>
      <c r="C198" s="46">
        <f>'Exit Capacity'!C198</f>
        <v>3289.004203279505</v>
      </c>
    </row>
    <row r="199" spans="1:3" ht="15" customHeight="1" x14ac:dyDescent="0.45">
      <c r="A199" s="36" t="str">
        <f>'Exit Capacity'!A199</f>
        <v>I014</v>
      </c>
      <c r="B199" s="4" t="str">
        <f>'Exit Capacity'!B199</f>
        <v>Salida Nacional / National exit</v>
      </c>
      <c r="C199" s="46">
        <f>'Exit Capacity'!C199</f>
        <v>1590.1431575189067</v>
      </c>
    </row>
    <row r="200" spans="1:3" ht="15" customHeight="1" x14ac:dyDescent="0.45">
      <c r="A200" s="36" t="str">
        <f>'Exit Capacity'!A200</f>
        <v>I015ERM</v>
      </c>
      <c r="B200" s="4" t="str">
        <f>'Exit Capacity'!B200</f>
        <v>Salida Nacional / National exit</v>
      </c>
      <c r="C200" s="46">
        <f>'Exit Capacity'!C200</f>
        <v>102.25253358471625</v>
      </c>
    </row>
    <row r="201" spans="1:3" ht="15" customHeight="1" x14ac:dyDescent="0.45">
      <c r="A201" s="36" t="str">
        <f>'Exit Capacity'!A201</f>
        <v>I016</v>
      </c>
      <c r="B201" s="4" t="str">
        <f>'Exit Capacity'!B201</f>
        <v>Salida Nacional / National exit</v>
      </c>
      <c r="C201" s="46">
        <f>'Exit Capacity'!C201</f>
        <v>6399.6428192948479</v>
      </c>
    </row>
    <row r="202" spans="1:3" ht="15" customHeight="1" x14ac:dyDescent="0.45">
      <c r="A202" s="36" t="str">
        <f>'Exit Capacity'!A202</f>
        <v>I016</v>
      </c>
      <c r="B202" s="4" t="str">
        <f>'Exit Capacity'!B202</f>
        <v>Salida Nacional / National exit</v>
      </c>
      <c r="C202" s="46">
        <f>'Exit Capacity'!C202</f>
        <v>2224.0894168114655</v>
      </c>
    </row>
    <row r="203" spans="1:3" ht="15" customHeight="1" x14ac:dyDescent="0.45">
      <c r="A203" s="36" t="str">
        <f>'Exit Capacity'!A203</f>
        <v>I019</v>
      </c>
      <c r="B203" s="4" t="str">
        <f>'Exit Capacity'!B203</f>
        <v>Salida Nacional / National exit</v>
      </c>
      <c r="C203" s="46">
        <f>'Exit Capacity'!C203</f>
        <v>1289.3157796527021</v>
      </c>
    </row>
    <row r="204" spans="1:3" ht="15" customHeight="1" x14ac:dyDescent="0.45">
      <c r="A204" s="36" t="str">
        <f>'Exit Capacity'!A204</f>
        <v>I020</v>
      </c>
      <c r="B204" s="4" t="str">
        <f>'Exit Capacity'!B204</f>
        <v>Salida Nacional / National exit</v>
      </c>
      <c r="C204" s="46">
        <f>'Exit Capacity'!C204</f>
        <v>1111.6213628035202</v>
      </c>
    </row>
    <row r="205" spans="1:3" ht="15" customHeight="1" x14ac:dyDescent="0.45">
      <c r="A205" s="36" t="str">
        <f>'Exit Capacity'!A205</f>
        <v>I020A</v>
      </c>
      <c r="B205" s="4" t="str">
        <f>'Exit Capacity'!B205</f>
        <v>Salida Nacional / National exit</v>
      </c>
      <c r="C205" s="46">
        <f>'Exit Capacity'!C205</f>
        <v>533.12908877875782</v>
      </c>
    </row>
    <row r="206" spans="1:3" ht="15" customHeight="1" x14ac:dyDescent="0.45">
      <c r="A206" s="36" t="str">
        <f>'Exit Capacity'!A206</f>
        <v>I022</v>
      </c>
      <c r="B206" s="4" t="str">
        <f>'Exit Capacity'!B206</f>
        <v>Salida Nacional / National exit</v>
      </c>
      <c r="C206" s="46">
        <f>'Exit Capacity'!C206</f>
        <v>3184.9482081848128</v>
      </c>
    </row>
    <row r="207" spans="1:3" ht="15" customHeight="1" x14ac:dyDescent="0.45">
      <c r="A207" s="36" t="str">
        <f>'Exit Capacity'!A207</f>
        <v>I023</v>
      </c>
      <c r="B207" s="4" t="str">
        <f>'Exit Capacity'!B207</f>
        <v>Salida Nacional / National exit</v>
      </c>
      <c r="C207" s="46">
        <f>'Exit Capacity'!C207</f>
        <v>112.84949491674499</v>
      </c>
    </row>
    <row r="208" spans="1:3" ht="15" customHeight="1" x14ac:dyDescent="0.45">
      <c r="A208" s="36" t="str">
        <f>'Exit Capacity'!A208</f>
        <v>I024</v>
      </c>
      <c r="B208" s="4" t="str">
        <f>'Exit Capacity'!B208</f>
        <v>Salida Nacional / National exit</v>
      </c>
      <c r="C208" s="46">
        <f>'Exit Capacity'!C208</f>
        <v>4594.5003470522879</v>
      </c>
    </row>
    <row r="209" spans="1:3" ht="15" customHeight="1" x14ac:dyDescent="0.45">
      <c r="A209" s="36" t="str">
        <f>'Exit Capacity'!A209</f>
        <v>I025</v>
      </c>
      <c r="B209" s="4" t="str">
        <f>'Exit Capacity'!B209</f>
        <v>Salida Nacional / National exit</v>
      </c>
      <c r="C209" s="46">
        <f>'Exit Capacity'!C209</f>
        <v>80.449850046494618</v>
      </c>
    </row>
    <row r="210" spans="1:3" ht="15" customHeight="1" x14ac:dyDescent="0.45">
      <c r="A210" s="36" t="str">
        <f>'Exit Capacity'!A210</f>
        <v>I15</v>
      </c>
      <c r="B210" s="4" t="str">
        <f>'Exit Capacity'!B210</f>
        <v>Salida Nacional / National exit</v>
      </c>
      <c r="C210" s="46">
        <f>'Exit Capacity'!C210</f>
        <v>2905.075044731685</v>
      </c>
    </row>
    <row r="211" spans="1:3" ht="15" customHeight="1" x14ac:dyDescent="0.45">
      <c r="A211" s="36" t="str">
        <f>'Exit Capacity'!A211</f>
        <v>J01A</v>
      </c>
      <c r="B211" s="4" t="str">
        <f>'Exit Capacity'!B211</f>
        <v>Salida Nacional / National exit</v>
      </c>
      <c r="C211" s="46">
        <f>'Exit Capacity'!C211</f>
        <v>102.67861164964607</v>
      </c>
    </row>
    <row r="212" spans="1:3" ht="15" customHeight="1" x14ac:dyDescent="0.45">
      <c r="A212" s="36" t="str">
        <f>'Exit Capacity'!A212</f>
        <v>J01A</v>
      </c>
      <c r="B212" s="4" t="str">
        <f>'Exit Capacity'!B212</f>
        <v>Salida Nacional / National exit</v>
      </c>
      <c r="C212" s="46">
        <f>'Exit Capacity'!C212</f>
        <v>55007.190940616623</v>
      </c>
    </row>
    <row r="213" spans="1:3" ht="15" customHeight="1" x14ac:dyDescent="0.45">
      <c r="A213" s="36" t="str">
        <f>'Exit Capacity'!A213</f>
        <v>K05</v>
      </c>
      <c r="B213" s="4" t="str">
        <f>'Exit Capacity'!B213</f>
        <v>Salida Nacional / National exit</v>
      </c>
      <c r="C213" s="46">
        <f>'Exit Capacity'!C213</f>
        <v>2.3685435736786875</v>
      </c>
    </row>
    <row r="214" spans="1:3" ht="15" customHeight="1" x14ac:dyDescent="0.45">
      <c r="A214" s="36" t="str">
        <f>'Exit Capacity'!A214</f>
        <v>K07</v>
      </c>
      <c r="B214" s="4" t="str">
        <f>'Exit Capacity'!B214</f>
        <v>Salida Nacional / National exit</v>
      </c>
      <c r="C214" s="46">
        <f>'Exit Capacity'!C214</f>
        <v>29.525533992715165</v>
      </c>
    </row>
    <row r="215" spans="1:3" ht="15" customHeight="1" x14ac:dyDescent="0.45">
      <c r="A215" s="36" t="str">
        <f>'Exit Capacity'!A215</f>
        <v>K11.01</v>
      </c>
      <c r="B215" s="4" t="str">
        <f>'Exit Capacity'!B215</f>
        <v>Salida Nacional / National exit</v>
      </c>
      <c r="C215" s="46">
        <f>'Exit Capacity'!C215</f>
        <v>19201.545943716952</v>
      </c>
    </row>
    <row r="216" spans="1:3" ht="15" customHeight="1" x14ac:dyDescent="0.45">
      <c r="A216" s="36" t="str">
        <f>'Exit Capacity'!A216</f>
        <v>K19</v>
      </c>
      <c r="B216" s="4" t="str">
        <f>'Exit Capacity'!B216</f>
        <v>Salida Nacional / National exit</v>
      </c>
      <c r="C216" s="46">
        <f>'Exit Capacity'!C216</f>
        <v>1067.3741606635101</v>
      </c>
    </row>
    <row r="217" spans="1:3" ht="15" customHeight="1" x14ac:dyDescent="0.45">
      <c r="A217" s="36" t="str">
        <f>'Exit Capacity'!A217</f>
        <v>K25</v>
      </c>
      <c r="B217" s="4" t="str">
        <f>'Exit Capacity'!B217</f>
        <v>Salida Nacional / National exit</v>
      </c>
      <c r="C217" s="46">
        <f>'Exit Capacity'!C217</f>
        <v>162.25220691553662</v>
      </c>
    </row>
    <row r="218" spans="1:3" ht="15" customHeight="1" x14ac:dyDescent="0.45">
      <c r="A218" s="36" t="str">
        <f>'Exit Capacity'!A218</f>
        <v>K29</v>
      </c>
      <c r="B218" s="4" t="str">
        <f>'Exit Capacity'!B218</f>
        <v>Salida Nacional / National exit</v>
      </c>
      <c r="C218" s="46">
        <f>'Exit Capacity'!C218</f>
        <v>16079.771546008782</v>
      </c>
    </row>
    <row r="219" spans="1:3" ht="15" customHeight="1" x14ac:dyDescent="0.45">
      <c r="A219" s="36" t="str">
        <f>'Exit Capacity'!A219</f>
        <v>K31</v>
      </c>
      <c r="B219" s="4" t="str">
        <f>'Exit Capacity'!B219</f>
        <v>Salida Nacional / National exit</v>
      </c>
      <c r="C219" s="46">
        <f>'Exit Capacity'!C219</f>
        <v>388.40396906016741</v>
      </c>
    </row>
    <row r="220" spans="1:3" ht="15" customHeight="1" x14ac:dyDescent="0.45">
      <c r="A220" s="36" t="str">
        <f>'Exit Capacity'!A220</f>
        <v>K37</v>
      </c>
      <c r="B220" s="4" t="str">
        <f>'Exit Capacity'!B220</f>
        <v>Salida Nacional / National exit</v>
      </c>
      <c r="C220" s="46">
        <f>'Exit Capacity'!C220</f>
        <v>18412.14589351938</v>
      </c>
    </row>
    <row r="221" spans="1:3" ht="15" customHeight="1" x14ac:dyDescent="0.45">
      <c r="A221" s="36" t="str">
        <f>'Exit Capacity'!A221</f>
        <v>K39</v>
      </c>
      <c r="B221" s="4" t="str">
        <f>'Exit Capacity'!B221</f>
        <v>Salida Nacional / National exit</v>
      </c>
      <c r="C221" s="46">
        <f>'Exit Capacity'!C221</f>
        <v>668.01276307116109</v>
      </c>
    </row>
    <row r="222" spans="1:3" ht="15" customHeight="1" x14ac:dyDescent="0.45">
      <c r="A222" s="36" t="str">
        <f>'Exit Capacity'!A222</f>
        <v>K39</v>
      </c>
      <c r="B222" s="4" t="str">
        <f>'Exit Capacity'!B222</f>
        <v>Salida Nacional / National exit</v>
      </c>
      <c r="C222" s="46">
        <f>'Exit Capacity'!C222</f>
        <v>30.383237429138045</v>
      </c>
    </row>
    <row r="223" spans="1:3" ht="15" customHeight="1" x14ac:dyDescent="0.45">
      <c r="A223" s="36" t="str">
        <f>'Exit Capacity'!A223</f>
        <v>K44</v>
      </c>
      <c r="B223" s="4" t="str">
        <f>'Exit Capacity'!B223</f>
        <v>Salida Nacional / National exit</v>
      </c>
      <c r="C223" s="46">
        <f>'Exit Capacity'!C223</f>
        <v>123.13171050549764</v>
      </c>
    </row>
    <row r="224" spans="1:3" ht="15" customHeight="1" x14ac:dyDescent="0.45">
      <c r="A224" s="36" t="str">
        <f>'Exit Capacity'!A224</f>
        <v>K45</v>
      </c>
      <c r="B224" s="4" t="str">
        <f>'Exit Capacity'!B224</f>
        <v>Salida Nacional / National exit</v>
      </c>
      <c r="C224" s="46">
        <f>'Exit Capacity'!C224</f>
        <v>500.55203691080038</v>
      </c>
    </row>
    <row r="225" spans="1:3" ht="15" customHeight="1" x14ac:dyDescent="0.45">
      <c r="A225" s="36" t="str">
        <f>'Exit Capacity'!A225</f>
        <v>K46</v>
      </c>
      <c r="B225" s="4" t="str">
        <f>'Exit Capacity'!B225</f>
        <v>Salida Nacional / National exit</v>
      </c>
      <c r="C225" s="46">
        <f>'Exit Capacity'!C225</f>
        <v>271.45683341186492</v>
      </c>
    </row>
    <row r="226" spans="1:3" ht="15" customHeight="1" x14ac:dyDescent="0.45">
      <c r="A226" s="36" t="str">
        <f>'Exit Capacity'!A226</f>
        <v>K47</v>
      </c>
      <c r="B226" s="4" t="str">
        <f>'Exit Capacity'!B226</f>
        <v>Salida Nacional / National exit</v>
      </c>
      <c r="C226" s="46">
        <f>'Exit Capacity'!C226</f>
        <v>1229.6770789311329</v>
      </c>
    </row>
    <row r="227" spans="1:3" ht="15" customHeight="1" x14ac:dyDescent="0.45">
      <c r="A227" s="36" t="str">
        <f>'Exit Capacity'!A227</f>
        <v>K48</v>
      </c>
      <c r="B227" s="4" t="str">
        <f>'Exit Capacity'!B227</f>
        <v>Salida Nacional / National exit</v>
      </c>
      <c r="C227" s="46">
        <f>'Exit Capacity'!C227</f>
        <v>3428.8014792524855</v>
      </c>
    </row>
    <row r="228" spans="1:3" ht="15" customHeight="1" x14ac:dyDescent="0.45">
      <c r="A228" s="36" t="str">
        <f>'Exit Capacity'!A228</f>
        <v>K48.02</v>
      </c>
      <c r="B228" s="4" t="str">
        <f>'Exit Capacity'!B228</f>
        <v>Salida Nacional / National exit</v>
      </c>
      <c r="C228" s="46">
        <f>'Exit Capacity'!C228</f>
        <v>25.377950686274833</v>
      </c>
    </row>
    <row r="229" spans="1:3" ht="15" customHeight="1" x14ac:dyDescent="0.45">
      <c r="A229" s="36" t="str">
        <f>'Exit Capacity'!A229</f>
        <v>K48.03</v>
      </c>
      <c r="B229" s="4" t="str">
        <f>'Exit Capacity'!B229</f>
        <v>Salida Nacional / National exit</v>
      </c>
      <c r="C229" s="46">
        <f>'Exit Capacity'!C229</f>
        <v>480.81109872411434</v>
      </c>
    </row>
    <row r="230" spans="1:3" ht="15" customHeight="1" x14ac:dyDescent="0.45">
      <c r="A230" s="36" t="str">
        <f>'Exit Capacity'!A230</f>
        <v>K48.05</v>
      </c>
      <c r="B230" s="4" t="str">
        <f>'Exit Capacity'!B230</f>
        <v>Salida Nacional / National exit</v>
      </c>
      <c r="C230" s="46">
        <f>'Exit Capacity'!C230</f>
        <v>278.74864778591837</v>
      </c>
    </row>
    <row r="231" spans="1:3" ht="15" customHeight="1" x14ac:dyDescent="0.45">
      <c r="A231" s="36" t="str">
        <f>'Exit Capacity'!A231</f>
        <v>K48.07</v>
      </c>
      <c r="B231" s="4" t="str">
        <f>'Exit Capacity'!B231</f>
        <v>Salida Nacional / National exit</v>
      </c>
      <c r="C231" s="46">
        <f>'Exit Capacity'!C231</f>
        <v>3032.6034821180606</v>
      </c>
    </row>
    <row r="232" spans="1:3" ht="15" customHeight="1" x14ac:dyDescent="0.45">
      <c r="A232" s="36" t="str">
        <f>'Exit Capacity'!A232</f>
        <v>K48.07</v>
      </c>
      <c r="B232" s="4" t="str">
        <f>'Exit Capacity'!B232</f>
        <v>Salida Nacional / National exit</v>
      </c>
      <c r="C232" s="46">
        <f>'Exit Capacity'!C232</f>
        <v>77.006849894817506</v>
      </c>
    </row>
    <row r="233" spans="1:3" ht="15" customHeight="1" x14ac:dyDescent="0.45">
      <c r="A233" s="36" t="str">
        <f>'Exit Capacity'!A233</f>
        <v>K48.10</v>
      </c>
      <c r="B233" s="4" t="str">
        <f>'Exit Capacity'!B233</f>
        <v>Salida Nacional / National exit</v>
      </c>
      <c r="C233" s="46">
        <f>'Exit Capacity'!C233</f>
        <v>369.85264231257696</v>
      </c>
    </row>
    <row r="234" spans="1:3" ht="15" customHeight="1" x14ac:dyDescent="0.45">
      <c r="A234" s="36" t="str">
        <f>'Exit Capacity'!A234</f>
        <v>K50</v>
      </c>
      <c r="B234" s="4" t="str">
        <f>'Exit Capacity'!B234</f>
        <v>Salida Nacional / National exit</v>
      </c>
      <c r="C234" s="46">
        <f>'Exit Capacity'!C234</f>
        <v>344.79607112888527</v>
      </c>
    </row>
    <row r="235" spans="1:3" ht="15" customHeight="1" x14ac:dyDescent="0.45">
      <c r="A235" s="36" t="str">
        <f>'Exit Capacity'!A235</f>
        <v>K52</v>
      </c>
      <c r="B235" s="4" t="str">
        <f>'Exit Capacity'!B235</f>
        <v>Salida Nacional / National exit</v>
      </c>
      <c r="C235" s="46">
        <f>'Exit Capacity'!C235</f>
        <v>2603.7515719810881</v>
      </c>
    </row>
    <row r="236" spans="1:3" ht="15" customHeight="1" x14ac:dyDescent="0.45">
      <c r="A236" s="36" t="str">
        <f>'Exit Capacity'!A236</f>
        <v>K54</v>
      </c>
      <c r="B236" s="4" t="str">
        <f>'Exit Capacity'!B236</f>
        <v>Salida Nacional / National exit</v>
      </c>
      <c r="C236" s="46">
        <f>'Exit Capacity'!C236</f>
        <v>313.5077123381227</v>
      </c>
    </row>
    <row r="237" spans="1:3" ht="15" customHeight="1" x14ac:dyDescent="0.45">
      <c r="A237" s="36" t="str">
        <f>'Exit Capacity'!A237</f>
        <v>M01</v>
      </c>
      <c r="B237" s="4" t="str">
        <f>'Exit Capacity'!B237</f>
        <v>Salida Nacional / National exit</v>
      </c>
      <c r="C237" s="46">
        <f>'Exit Capacity'!C237</f>
        <v>164.06381971029947</v>
      </c>
    </row>
    <row r="238" spans="1:3" ht="15" customHeight="1" x14ac:dyDescent="0.45">
      <c r="A238" s="36" t="str">
        <f>'Exit Capacity'!A238</f>
        <v>M05</v>
      </c>
      <c r="B238" s="4" t="str">
        <f>'Exit Capacity'!B238</f>
        <v>Salida Nacional / National exit</v>
      </c>
      <c r="C238" s="46">
        <f>'Exit Capacity'!C238</f>
        <v>1430.6751250115008</v>
      </c>
    </row>
    <row r="239" spans="1:3" ht="15" customHeight="1" x14ac:dyDescent="0.45">
      <c r="A239" s="36" t="str">
        <f>'Exit Capacity'!A239</f>
        <v>M09</v>
      </c>
      <c r="B239" s="4" t="str">
        <f>'Exit Capacity'!B239</f>
        <v>Salida Nacional / National exit</v>
      </c>
      <c r="C239" s="46">
        <f>'Exit Capacity'!C239</f>
        <v>459.43998297636273</v>
      </c>
    </row>
    <row r="240" spans="1:3" ht="15" customHeight="1" x14ac:dyDescent="0.45">
      <c r="A240" s="36" t="str">
        <f>'Exit Capacity'!A240</f>
        <v>N07</v>
      </c>
      <c r="B240" s="4" t="str">
        <f>'Exit Capacity'!B240</f>
        <v>Salida Nacional / National exit</v>
      </c>
      <c r="C240" s="46">
        <f>'Exit Capacity'!C240</f>
        <v>4234.6604072851624</v>
      </c>
    </row>
    <row r="241" spans="1:3" ht="15" customHeight="1" x14ac:dyDescent="0.45">
      <c r="A241" s="36" t="str">
        <f>'Exit Capacity'!A241</f>
        <v>N08</v>
      </c>
      <c r="B241" s="4" t="str">
        <f>'Exit Capacity'!B241</f>
        <v>Salida Nacional / National exit</v>
      </c>
      <c r="C241" s="46">
        <f>'Exit Capacity'!C241</f>
        <v>210.33104738310146</v>
      </c>
    </row>
    <row r="242" spans="1:3" ht="15" customHeight="1" x14ac:dyDescent="0.45">
      <c r="A242" s="36" t="str">
        <f>'Exit Capacity'!A242</f>
        <v>N08</v>
      </c>
      <c r="B242" s="4" t="str">
        <f>'Exit Capacity'!B242</f>
        <v>Salida Nacional / National exit</v>
      </c>
      <c r="C242" s="46">
        <f>'Exit Capacity'!C242</f>
        <v>1678.4586167060686</v>
      </c>
    </row>
    <row r="243" spans="1:3" ht="15" customHeight="1" x14ac:dyDescent="0.45">
      <c r="A243" s="36" t="str">
        <f>'Exit Capacity'!A243</f>
        <v>N10.1</v>
      </c>
      <c r="B243" s="4" t="str">
        <f>'Exit Capacity'!B243</f>
        <v>Salida Nacional / National exit</v>
      </c>
      <c r="C243" s="46">
        <f>'Exit Capacity'!C243</f>
        <v>442.01411208228279</v>
      </c>
    </row>
    <row r="244" spans="1:3" ht="15" customHeight="1" x14ac:dyDescent="0.45">
      <c r="A244" s="36" t="str">
        <f>'Exit Capacity'!A244</f>
        <v>O01</v>
      </c>
      <c r="B244" s="4" t="str">
        <f>'Exit Capacity'!B244</f>
        <v>Salida Nacional / National exit</v>
      </c>
      <c r="C244" s="46">
        <f>'Exit Capacity'!C244</f>
        <v>1905.2561880368219</v>
      </c>
    </row>
    <row r="245" spans="1:3" ht="15" customHeight="1" x14ac:dyDescent="0.45">
      <c r="A245" s="36" t="str">
        <f>'Exit Capacity'!A245</f>
        <v>O01A</v>
      </c>
      <c r="B245" s="4" t="str">
        <f>'Exit Capacity'!B245</f>
        <v>Salida Nacional / National exit</v>
      </c>
      <c r="C245" s="46">
        <f>'Exit Capacity'!C245</f>
        <v>25049.587634051102</v>
      </c>
    </row>
    <row r="246" spans="1:3" ht="15" customHeight="1" x14ac:dyDescent="0.45">
      <c r="A246" s="36" t="str">
        <f>'Exit Capacity'!A246</f>
        <v>O02</v>
      </c>
      <c r="B246" s="4" t="str">
        <f>'Exit Capacity'!B246</f>
        <v>Salida Nacional / National exit</v>
      </c>
      <c r="C246" s="46">
        <f>'Exit Capacity'!C246</f>
        <v>251.75283184202777</v>
      </c>
    </row>
    <row r="247" spans="1:3" ht="15" customHeight="1" x14ac:dyDescent="0.45">
      <c r="A247" s="36" t="str">
        <f>'Exit Capacity'!A247</f>
        <v>O03</v>
      </c>
      <c r="B247" s="4" t="str">
        <f>'Exit Capacity'!B247</f>
        <v>Salida Nacional / National exit</v>
      </c>
      <c r="C247" s="46">
        <f>'Exit Capacity'!C247</f>
        <v>136.81583268625585</v>
      </c>
    </row>
    <row r="248" spans="1:3" ht="15" customHeight="1" x14ac:dyDescent="0.45">
      <c r="A248" s="36" t="str">
        <f>'Exit Capacity'!A248</f>
        <v>O04A</v>
      </c>
      <c r="B248" s="4" t="str">
        <f>'Exit Capacity'!B248</f>
        <v>Salida Nacional / National exit</v>
      </c>
      <c r="C248" s="46">
        <f>'Exit Capacity'!C248</f>
        <v>22.310242203836921</v>
      </c>
    </row>
    <row r="249" spans="1:3" ht="15" customHeight="1" x14ac:dyDescent="0.45">
      <c r="A249" s="36" t="str">
        <f>'Exit Capacity'!A249</f>
        <v>O05</v>
      </c>
      <c r="B249" s="4" t="str">
        <f>'Exit Capacity'!B249</f>
        <v>Salida Nacional / National exit</v>
      </c>
      <c r="C249" s="46">
        <f>'Exit Capacity'!C249</f>
        <v>672.51231472721179</v>
      </c>
    </row>
    <row r="250" spans="1:3" ht="15" customHeight="1" x14ac:dyDescent="0.45">
      <c r="A250" s="36" t="str">
        <f>'Exit Capacity'!A250</f>
        <v>O06</v>
      </c>
      <c r="B250" s="4" t="str">
        <f>'Exit Capacity'!B250</f>
        <v>Salida Nacional / National exit</v>
      </c>
      <c r="C250" s="46">
        <f>'Exit Capacity'!C250</f>
        <v>6322.0831321621909</v>
      </c>
    </row>
    <row r="251" spans="1:3" ht="15" customHeight="1" x14ac:dyDescent="0.45">
      <c r="A251" s="36" t="str">
        <f>'Exit Capacity'!A251</f>
        <v>O07</v>
      </c>
      <c r="B251" s="4" t="str">
        <f>'Exit Capacity'!B251</f>
        <v>Salida Nacional / National exit</v>
      </c>
      <c r="C251" s="46">
        <f>'Exit Capacity'!C251</f>
        <v>4453.0524366126119</v>
      </c>
    </row>
    <row r="252" spans="1:3" ht="15" customHeight="1" x14ac:dyDescent="0.45">
      <c r="A252" s="36" t="str">
        <f>'Exit Capacity'!A252</f>
        <v>O07</v>
      </c>
      <c r="B252" s="4" t="str">
        <f>'Exit Capacity'!B252</f>
        <v>Salida Nacional / National exit</v>
      </c>
      <c r="C252" s="46">
        <f>'Exit Capacity'!C252</f>
        <v>902.11138061125234</v>
      </c>
    </row>
    <row r="253" spans="1:3" ht="15" customHeight="1" x14ac:dyDescent="0.45">
      <c r="A253" s="36" t="str">
        <f>'Exit Capacity'!A253</f>
        <v>O11</v>
      </c>
      <c r="B253" s="4" t="str">
        <f>'Exit Capacity'!B253</f>
        <v>Salida Nacional / National exit</v>
      </c>
      <c r="C253" s="46">
        <f>'Exit Capacity'!C253</f>
        <v>1973.2093179847654</v>
      </c>
    </row>
    <row r="254" spans="1:3" ht="15" customHeight="1" x14ac:dyDescent="0.45">
      <c r="A254" s="36" t="str">
        <f>'Exit Capacity'!A254</f>
        <v>O12</v>
      </c>
      <c r="B254" s="4" t="str">
        <f>'Exit Capacity'!B254</f>
        <v>Salida Nacional / National exit</v>
      </c>
      <c r="C254" s="46">
        <f>'Exit Capacity'!C254</f>
        <v>86.888564892371662</v>
      </c>
    </row>
    <row r="255" spans="1:3" ht="15" customHeight="1" x14ac:dyDescent="0.45">
      <c r="A255" s="36" t="str">
        <f>'Exit Capacity'!A255</f>
        <v>O14</v>
      </c>
      <c r="B255" s="4" t="str">
        <f>'Exit Capacity'!B255</f>
        <v>Salida Nacional / National exit</v>
      </c>
      <c r="C255" s="46">
        <f>'Exit Capacity'!C255</f>
        <v>8398.3253584210452</v>
      </c>
    </row>
    <row r="256" spans="1:3" ht="15" customHeight="1" x14ac:dyDescent="0.45">
      <c r="A256" s="36" t="str">
        <f>'Exit Capacity'!A256</f>
        <v>O14A</v>
      </c>
      <c r="B256" s="4" t="str">
        <f>'Exit Capacity'!B256</f>
        <v>Salida Nacional / National exit</v>
      </c>
      <c r="C256" s="46">
        <f>'Exit Capacity'!C256</f>
        <v>212.76537797467591</v>
      </c>
    </row>
    <row r="257" spans="1:3" ht="15" customHeight="1" x14ac:dyDescent="0.45">
      <c r="A257" s="36" t="str">
        <f>'Exit Capacity'!A257</f>
        <v>O16</v>
      </c>
      <c r="B257" s="4" t="str">
        <f>'Exit Capacity'!B257</f>
        <v>Salida Nacional / National exit</v>
      </c>
      <c r="C257" s="46">
        <f>'Exit Capacity'!C257</f>
        <v>485.32243821789228</v>
      </c>
    </row>
    <row r="258" spans="1:3" ht="15" customHeight="1" x14ac:dyDescent="0.45">
      <c r="A258" s="36" t="str">
        <f>'Exit Capacity'!A258</f>
        <v>O17</v>
      </c>
      <c r="B258" s="4" t="str">
        <f>'Exit Capacity'!B258</f>
        <v>Salida Nacional / National exit</v>
      </c>
      <c r="C258" s="46">
        <f>'Exit Capacity'!C258</f>
        <v>250.7904526619397</v>
      </c>
    </row>
    <row r="259" spans="1:3" ht="15" customHeight="1" x14ac:dyDescent="0.45">
      <c r="A259" s="36" t="str">
        <f>'Exit Capacity'!A259</f>
        <v>O19</v>
      </c>
      <c r="B259" s="4" t="str">
        <f>'Exit Capacity'!B259</f>
        <v>Salida Nacional / National exit</v>
      </c>
      <c r="C259" s="46">
        <f>'Exit Capacity'!C259</f>
        <v>390.32698286586839</v>
      </c>
    </row>
    <row r="260" spans="1:3" ht="15" customHeight="1" x14ac:dyDescent="0.45">
      <c r="A260" s="36" t="str">
        <f>'Exit Capacity'!A260</f>
        <v>O22</v>
      </c>
      <c r="B260" s="4" t="str">
        <f>'Exit Capacity'!B260</f>
        <v>Salida Nacional / National exit</v>
      </c>
      <c r="C260" s="46">
        <f>'Exit Capacity'!C260</f>
        <v>1024.3126345588589</v>
      </c>
    </row>
    <row r="261" spans="1:3" ht="15" customHeight="1" x14ac:dyDescent="0.45">
      <c r="A261" s="36" t="str">
        <f>'Exit Capacity'!A261</f>
        <v>O24</v>
      </c>
      <c r="B261" s="4" t="str">
        <f>'Exit Capacity'!B261</f>
        <v>Salida Nacional / National exit</v>
      </c>
      <c r="C261" s="46">
        <f>'Exit Capacity'!C261</f>
        <v>3459.7590826174915</v>
      </c>
    </row>
    <row r="262" spans="1:3" ht="15" customHeight="1" x14ac:dyDescent="0.45">
      <c r="A262" s="36" t="str">
        <f>'Exit Capacity'!A262</f>
        <v>O24</v>
      </c>
      <c r="B262" s="4" t="str">
        <f>'Exit Capacity'!B262</f>
        <v>Salida Nacional / National exit</v>
      </c>
      <c r="C262" s="46">
        <f>'Exit Capacity'!C262</f>
        <v>1156.3782050227405</v>
      </c>
    </row>
    <row r="263" spans="1:3" ht="15" customHeight="1" x14ac:dyDescent="0.45">
      <c r="A263" s="36" t="str">
        <f>'Exit Capacity'!A263</f>
        <v>P03</v>
      </c>
      <c r="B263" s="4" t="str">
        <f>'Exit Capacity'!B263</f>
        <v>Salida Nacional / National exit</v>
      </c>
      <c r="C263" s="46">
        <f>'Exit Capacity'!C263</f>
        <v>19341.959790026762</v>
      </c>
    </row>
    <row r="264" spans="1:3" ht="15" customHeight="1" x14ac:dyDescent="0.45">
      <c r="A264" s="36" t="str">
        <f>'Exit Capacity'!A264</f>
        <v>P04</v>
      </c>
      <c r="B264" s="4" t="str">
        <f>'Exit Capacity'!B264</f>
        <v>Salida Nacional / National exit</v>
      </c>
      <c r="C264" s="46">
        <f>'Exit Capacity'!C264</f>
        <v>5284.9010049945191</v>
      </c>
    </row>
    <row r="265" spans="1:3" ht="15" customHeight="1" x14ac:dyDescent="0.45">
      <c r="A265" s="36" t="str">
        <f>'Exit Capacity'!A265</f>
        <v>P04A</v>
      </c>
      <c r="B265" s="4" t="str">
        <f>'Exit Capacity'!B265</f>
        <v>Salida Nacional / National exit</v>
      </c>
      <c r="C265" s="46">
        <f>'Exit Capacity'!C265</f>
        <v>172.24437368010041</v>
      </c>
    </row>
    <row r="266" spans="1:3" ht="15" customHeight="1" x14ac:dyDescent="0.45">
      <c r="A266" s="36" t="str">
        <f>'Exit Capacity'!A266</f>
        <v>P06</v>
      </c>
      <c r="B266" s="4" t="str">
        <f>'Exit Capacity'!B266</f>
        <v>Salida Nacional / National exit</v>
      </c>
      <c r="C266" s="46">
        <f>'Exit Capacity'!C266</f>
        <v>437.72903113231757</v>
      </c>
    </row>
    <row r="267" spans="1:3" ht="15" customHeight="1" x14ac:dyDescent="0.45">
      <c r="A267" s="36" t="str">
        <f>'Exit Capacity'!A267</f>
        <v>Q03B</v>
      </c>
      <c r="B267" s="4" t="str">
        <f>'Exit Capacity'!B267</f>
        <v>Salida Nacional / National exit</v>
      </c>
      <c r="C267" s="46">
        <f>'Exit Capacity'!C267</f>
        <v>29.771714987371766</v>
      </c>
    </row>
    <row r="268" spans="1:3" ht="15" customHeight="1" x14ac:dyDescent="0.45">
      <c r="A268" s="36" t="str">
        <f>'Exit Capacity'!A268</f>
        <v>T02</v>
      </c>
      <c r="B268" s="4" t="str">
        <f>'Exit Capacity'!B268</f>
        <v>Salida Nacional / National exit</v>
      </c>
      <c r="C268" s="46">
        <f>'Exit Capacity'!C268</f>
        <v>8212.3752743440255</v>
      </c>
    </row>
    <row r="269" spans="1:3" ht="15" customHeight="1" x14ac:dyDescent="0.45">
      <c r="A269" s="36" t="str">
        <f>'Exit Capacity'!A269</f>
        <v>T04</v>
      </c>
      <c r="B269" s="4" t="str">
        <f>'Exit Capacity'!B269</f>
        <v>Salida Nacional / National exit</v>
      </c>
      <c r="C269" s="46">
        <f>'Exit Capacity'!C269</f>
        <v>10125.588901579022</v>
      </c>
    </row>
    <row r="270" spans="1:3" ht="15" customHeight="1" x14ac:dyDescent="0.45">
      <c r="A270" s="36" t="str">
        <f>'Exit Capacity'!A270</f>
        <v>T05</v>
      </c>
      <c r="B270" s="4" t="str">
        <f>'Exit Capacity'!B270</f>
        <v>Salida Nacional / National exit</v>
      </c>
      <c r="C270" s="46">
        <f>'Exit Capacity'!C270</f>
        <v>461.73966823777914</v>
      </c>
    </row>
    <row r="271" spans="1:3" ht="15" customHeight="1" x14ac:dyDescent="0.45">
      <c r="A271" s="36" t="str">
        <f>'Exit Capacity'!A271</f>
        <v>T05A</v>
      </c>
      <c r="B271" s="4" t="str">
        <f>'Exit Capacity'!B271</f>
        <v>Salida Nacional / National exit</v>
      </c>
      <c r="C271" s="46">
        <f>'Exit Capacity'!C271</f>
        <v>1908.1697448353993</v>
      </c>
    </row>
    <row r="272" spans="1:3" ht="15" customHeight="1" x14ac:dyDescent="0.45">
      <c r="A272" s="36" t="str">
        <f>'Exit Capacity'!A272</f>
        <v>T05A</v>
      </c>
      <c r="B272" s="4" t="str">
        <f>'Exit Capacity'!B272</f>
        <v>Salida Nacional / National exit</v>
      </c>
      <c r="C272" s="46">
        <f>'Exit Capacity'!C272</f>
        <v>252.33804556408066</v>
      </c>
    </row>
    <row r="273" spans="1:3" ht="15" customHeight="1" x14ac:dyDescent="0.45">
      <c r="A273" s="36" t="str">
        <f>'Exit Capacity'!A273</f>
        <v>T07</v>
      </c>
      <c r="B273" s="4" t="str">
        <f>'Exit Capacity'!B273</f>
        <v>Salida Nacional / National exit</v>
      </c>
      <c r="C273" s="46">
        <f>'Exit Capacity'!C273</f>
        <v>7230.1833649747468</v>
      </c>
    </row>
    <row r="274" spans="1:3" ht="15" customHeight="1" x14ac:dyDescent="0.45">
      <c r="A274" s="36" t="str">
        <f>'Exit Capacity'!A274</f>
        <v>T08</v>
      </c>
      <c r="B274" s="4" t="str">
        <f>'Exit Capacity'!B274</f>
        <v>Salida Nacional / National exit</v>
      </c>
      <c r="C274" s="46">
        <f>'Exit Capacity'!C274</f>
        <v>427.11566620809771</v>
      </c>
    </row>
    <row r="275" spans="1:3" ht="15" customHeight="1" x14ac:dyDescent="0.45">
      <c r="A275" s="36" t="str">
        <f>'Exit Capacity'!A275</f>
        <v>T09.2</v>
      </c>
      <c r="B275" s="4" t="str">
        <f>'Exit Capacity'!B275</f>
        <v>Salida Nacional / National exit</v>
      </c>
      <c r="C275" s="46">
        <f>'Exit Capacity'!C275</f>
        <v>8504.726815070404</v>
      </c>
    </row>
    <row r="276" spans="1:3" ht="15" customHeight="1" x14ac:dyDescent="0.45">
      <c r="A276" s="36" t="str">
        <f>'Exit Capacity'!A276</f>
        <v>T10</v>
      </c>
      <c r="B276" s="4" t="str">
        <f>'Exit Capacity'!B276</f>
        <v>Salida Nacional / National exit</v>
      </c>
      <c r="C276" s="46">
        <f>'Exit Capacity'!C276</f>
        <v>152.53843001036361</v>
      </c>
    </row>
    <row r="277" spans="1:3" ht="15" customHeight="1" x14ac:dyDescent="0.45">
      <c r="A277" s="36" t="str">
        <f>'Exit Capacity'!A277</f>
        <v>PR Barcelona</v>
      </c>
      <c r="B277" s="4" t="str">
        <f>'Exit Capacity'!B277</f>
        <v>Planta GNL / LNG Plant</v>
      </c>
      <c r="C277" s="46">
        <f>'Exit Capacity'!C277</f>
        <v>693.05121415113661</v>
      </c>
    </row>
    <row r="278" spans="1:3" ht="15" customHeight="1" x14ac:dyDescent="0.45">
      <c r="A278" s="36" t="str">
        <f>'Exit Capacity'!A278</f>
        <v>PR Cartagena</v>
      </c>
      <c r="B278" s="4" t="str">
        <f>'Exit Capacity'!B278</f>
        <v>Planta GNL / LNG Plant</v>
      </c>
      <c r="C278" s="46">
        <f>'Exit Capacity'!C278</f>
        <v>852.32798334526751</v>
      </c>
    </row>
    <row r="279" spans="1:3" ht="15" customHeight="1" x14ac:dyDescent="0.45">
      <c r="A279" s="36" t="str">
        <f>'Exit Capacity'!A279</f>
        <v>PR Huelva</v>
      </c>
      <c r="B279" s="4" t="str">
        <f>'Exit Capacity'!B279</f>
        <v>Planta GNL / LNG Plant</v>
      </c>
      <c r="C279" s="46">
        <f>'Exit Capacity'!C279</f>
        <v>1181.4793535562289</v>
      </c>
    </row>
    <row r="280" spans="1:3" ht="15" customHeight="1" x14ac:dyDescent="0.45">
      <c r="A280" s="36" t="str">
        <f>'Exit Capacity'!A280</f>
        <v>PR Bilbao</v>
      </c>
      <c r="B280" s="4" t="str">
        <f>'Exit Capacity'!B280</f>
        <v>Planta GNL / LNG Plant</v>
      </c>
      <c r="C280" s="46">
        <f>'Exit Capacity'!C280</f>
        <v>1763.3583595459345</v>
      </c>
    </row>
    <row r="281" spans="1:3" ht="15" customHeight="1" x14ac:dyDescent="0.45">
      <c r="A281" s="36" t="str">
        <f>'Exit Capacity'!A281</f>
        <v>PR Sagunto</v>
      </c>
      <c r="B281" s="4" t="str">
        <f>'Exit Capacity'!B281</f>
        <v>Planta GNL / LNG Plant</v>
      </c>
      <c r="C281" s="46">
        <f>'Exit Capacity'!C281</f>
        <v>735.69412808037555</v>
      </c>
    </row>
    <row r="282" spans="1:3" ht="15" customHeight="1" x14ac:dyDescent="0.45">
      <c r="A282" s="36" t="str">
        <f>'Exit Capacity'!A282</f>
        <v>PR Mugardos</v>
      </c>
      <c r="B282" s="4" t="str">
        <f>'Exit Capacity'!B282</f>
        <v>Planta GNL / LNG Plant</v>
      </c>
      <c r="C282" s="46">
        <f>'Exit Capacity'!C282</f>
        <v>686.95456623347707</v>
      </c>
    </row>
    <row r="283" spans="1:3" ht="15" customHeight="1" x14ac:dyDescent="0.45">
      <c r="A283" s="36" t="str">
        <f>'Exit Capacity'!A283</f>
        <v>PR El Musel</v>
      </c>
      <c r="B283" s="4" t="str">
        <f>'Exit Capacity'!B283</f>
        <v>Planta GNL / LNG Plant</v>
      </c>
      <c r="C283" s="46">
        <f>'Exit Capacity'!C283</f>
        <v>337.54535399168924</v>
      </c>
    </row>
    <row r="284" spans="1:3" ht="15" customHeight="1" x14ac:dyDescent="0.45">
      <c r="A284" s="36" t="str">
        <f>'Exit Capacity'!A284</f>
        <v>CI Tarifa</v>
      </c>
      <c r="B284" s="4" t="str">
        <f>'Exit Capacity'!B284</f>
        <v>CI Tarifa</v>
      </c>
      <c r="C284" s="46">
        <f>'Exit Capacity'!C284</f>
        <v>37753.412258064513</v>
      </c>
    </row>
    <row r="285" spans="1:3" ht="15" customHeight="1" x14ac:dyDescent="0.45">
      <c r="A285" s="36" t="str">
        <f>'Exit Capacity'!A285</f>
        <v>CI Biriatou</v>
      </c>
      <c r="B285" s="4" t="str">
        <f>'Exit Capacity'!B285</f>
        <v>VIP Pirineos</v>
      </c>
      <c r="C285" s="46">
        <f>'Exit Capacity'!C285</f>
        <v>49795.060553114505</v>
      </c>
    </row>
    <row r="286" spans="1:3" ht="15" customHeight="1" x14ac:dyDescent="0.45">
      <c r="A286" s="36" t="str">
        <f>'Exit Capacity'!A286</f>
        <v>CI Larrau</v>
      </c>
      <c r="B286" s="4" t="str">
        <f>'Exit Capacity'!B286</f>
        <v>VIP Pirineos</v>
      </c>
      <c r="C286" s="46">
        <f>'Exit Capacity'!C286</f>
        <v>82161.849912638936</v>
      </c>
    </row>
    <row r="287" spans="1:3" ht="15" customHeight="1" x14ac:dyDescent="0.45">
      <c r="A287" s="36" t="str">
        <f>'Exit Capacity'!A287</f>
        <v>CI Badajoz</v>
      </c>
      <c r="B287" s="4" t="str">
        <f>'Exit Capacity'!B287</f>
        <v>VIP Ibérico</v>
      </c>
      <c r="C287" s="46">
        <f>'Exit Capacity'!C287</f>
        <v>16960.94479829917</v>
      </c>
    </row>
    <row r="288" spans="1:3" ht="15" customHeight="1" x14ac:dyDescent="0.45">
      <c r="A288" s="36" t="str">
        <f>'Exit Capacity'!A288</f>
        <v>CI Tuy</v>
      </c>
      <c r="B288" s="4" t="str">
        <f>'Exit Capacity'!B288</f>
        <v>VIP Ibérico</v>
      </c>
      <c r="C288" s="46">
        <f>'Exit Capacity'!C288</f>
        <v>1265.7421491268037</v>
      </c>
    </row>
    <row r="289" spans="1:3" ht="15" customHeight="1" x14ac:dyDescent="0.45">
      <c r="A289" s="36" t="str">
        <f>'Exit Capacity'!A289</f>
        <v>AS Serrablo</v>
      </c>
      <c r="B289" s="4" t="str">
        <f>'Exit Capacity'!B289</f>
        <v>AA.SS / Storage facilities</v>
      </c>
      <c r="C289" s="46">
        <f>'Exit Capacity'!C289</f>
        <v>18325.934268751713</v>
      </c>
    </row>
    <row r="290" spans="1:3" ht="15" customHeight="1" x14ac:dyDescent="0.45">
      <c r="A290" s="36" t="str">
        <f>'Exit Capacity'!A290</f>
        <v>AS Gaviota</v>
      </c>
      <c r="B290" s="4" t="str">
        <f>'Exit Capacity'!B290</f>
        <v>AA.SS / Storage facilities</v>
      </c>
      <c r="C290" s="46">
        <f>'Exit Capacity'!C290</f>
        <v>26599.200525872468</v>
      </c>
    </row>
    <row r="291" spans="1:3" ht="15" customHeight="1" x14ac:dyDescent="0.45">
      <c r="A291" s="36" t="str">
        <f>'Exit Capacity'!A291</f>
        <v>AS Yela</v>
      </c>
      <c r="B291" s="4" t="str">
        <f>'Exit Capacity'!B291</f>
        <v>AA.SS / Storage facilities</v>
      </c>
      <c r="C291" s="46">
        <f>'Exit Capacity'!C291</f>
        <v>13975.14817030425</v>
      </c>
    </row>
    <row r="292" spans="1:3" ht="15" customHeight="1" thickBot="1" x14ac:dyDescent="0.5">
      <c r="A292" s="36" t="str">
        <f>'Exit Capacity'!A292</f>
        <v>YAC/AS Marismas</v>
      </c>
      <c r="B292" s="4" t="str">
        <f>'Exit Capacity'!B292</f>
        <v>AA.SS / Storage facilities</v>
      </c>
      <c r="C292" s="46">
        <f>'Exit Capacity'!C292</f>
        <v>543.73277255446533</v>
      </c>
    </row>
    <row r="293" spans="1:3" ht="18.75" customHeight="1" thickBot="1" x14ac:dyDescent="0.5">
      <c r="A293" s="23" t="s">
        <v>7</v>
      </c>
      <c r="B293" s="24"/>
      <c r="C293" s="54">
        <f>SUM(C12:C292)</f>
        <v>1650403.264130444</v>
      </c>
    </row>
    <row r="294" spans="1:3" ht="9" customHeight="1" x14ac:dyDescent="0.45">
      <c r="C294" s="52">
        <f>C293-Input!C124</f>
        <v>0</v>
      </c>
    </row>
    <row r="295" spans="1:3" ht="27.75" customHeight="1" x14ac:dyDescent="0.45">
      <c r="A295" s="68" t="s">
        <v>84</v>
      </c>
      <c r="B295" s="13"/>
      <c r="C295" s="14"/>
    </row>
    <row r="296" spans="1:3" ht="9.75" customHeight="1" thickBot="1" x14ac:dyDescent="0.5"/>
    <row r="297" spans="1:3" ht="15" customHeight="1" x14ac:dyDescent="0.45">
      <c r="A297" s="169" t="s">
        <v>36</v>
      </c>
      <c r="B297" s="171" t="s">
        <v>160</v>
      </c>
      <c r="C297" s="19" t="s">
        <v>11</v>
      </c>
    </row>
    <row r="298" spans="1:3" ht="33" customHeight="1" x14ac:dyDescent="0.45">
      <c r="A298" s="170"/>
      <c r="B298" s="172"/>
      <c r="C298" s="20" t="s">
        <v>57</v>
      </c>
    </row>
    <row r="299" spans="1:3" ht="15" customHeight="1" x14ac:dyDescent="0.45">
      <c r="A299" s="43" t="str">
        <f t="shared" ref="A299:B318" si="0">A12</f>
        <v>01.1A</v>
      </c>
      <c r="B299" s="4" t="str">
        <f t="shared" si="0"/>
        <v>Salida Nacional / National exit</v>
      </c>
      <c r="C299" s="46" cm="1">
        <f t="array" ref="C299">SUMPRODUCT('Distance Matrix_ex'!$B12:$W12,TRANSPOSE('Entry capacity'!C$12:C$33))/(SUM('Entry capacity'!$C$12:$C$33)-IFERROR(VLOOKUP($A299,'Entry capacity'!$A$12:$C$33,3,FALSE),0))</f>
        <v>1017.9388291050122</v>
      </c>
    </row>
    <row r="300" spans="1:3" ht="15" customHeight="1" x14ac:dyDescent="0.45">
      <c r="A300" s="36" t="str">
        <f t="shared" si="0"/>
        <v>03A</v>
      </c>
      <c r="B300" s="4" t="str">
        <f t="shared" si="0"/>
        <v>Salida Nacional / National exit</v>
      </c>
      <c r="C300" s="46" cm="1">
        <f t="array" ref="C300">SUMPRODUCT('Distance Matrix_ex'!$B13:$W13,TRANSPOSE('Entry capacity'!C$12:C$33))/(SUM('Entry capacity'!$C$12:$C$33)-IFERROR(VLOOKUP($A300,'Entry capacity'!$A$12:$C$33,3,FALSE),0))</f>
        <v>997.61058043892319</v>
      </c>
    </row>
    <row r="301" spans="1:3" ht="15" customHeight="1" x14ac:dyDescent="0.45">
      <c r="A301" s="36" t="str">
        <f t="shared" si="0"/>
        <v>1.01</v>
      </c>
      <c r="B301" s="4" t="str">
        <f t="shared" si="0"/>
        <v>Salida Nacional / National exit</v>
      </c>
      <c r="C301" s="46" cm="1">
        <f t="array" ref="C301">SUMPRODUCT('Distance Matrix_ex'!$B14:$W14,TRANSPOSE('Entry capacity'!C$12:C$33))/(SUM('Entry capacity'!$C$12:$C$33)-IFERROR(VLOOKUP($A301,'Entry capacity'!$A$12:$C$33,3,FALSE),0))</f>
        <v>757.60561728460152</v>
      </c>
    </row>
    <row r="302" spans="1:3" ht="15" customHeight="1" x14ac:dyDescent="0.45">
      <c r="A302" s="36" t="str">
        <f t="shared" si="0"/>
        <v>10</v>
      </c>
      <c r="B302" s="4" t="str">
        <f t="shared" si="0"/>
        <v>Salida Nacional / National exit</v>
      </c>
      <c r="C302" s="46" cm="1">
        <f t="array" ref="C302">SUMPRODUCT('Distance Matrix_ex'!$B15:$W15,TRANSPOSE('Entry capacity'!C$12:C$33))/(SUM('Entry capacity'!$C$12:$C$33)-IFERROR(VLOOKUP($A302,'Entry capacity'!$A$12:$C$33,3,FALSE),0))</f>
        <v>691.91781462495726</v>
      </c>
    </row>
    <row r="303" spans="1:3" ht="15" customHeight="1" x14ac:dyDescent="0.45">
      <c r="A303" s="36" t="str">
        <f t="shared" si="0"/>
        <v>11</v>
      </c>
      <c r="B303" s="4" t="str">
        <f t="shared" si="0"/>
        <v>Salida Nacional / National exit</v>
      </c>
      <c r="C303" s="46" cm="1">
        <f t="array" ref="C303">SUMPRODUCT('Distance Matrix_ex'!$B16:$W16,TRANSPOSE('Entry capacity'!C$12:C$33))/(SUM('Entry capacity'!$C$12:$C$33)-IFERROR(VLOOKUP($A303,'Entry capacity'!$A$12:$C$33,3,FALSE),0))</f>
        <v>674.21489125902872</v>
      </c>
    </row>
    <row r="304" spans="1:3" ht="15" customHeight="1" x14ac:dyDescent="0.45">
      <c r="A304" s="36" t="str">
        <f t="shared" si="0"/>
        <v>12</v>
      </c>
      <c r="B304" s="4" t="str">
        <f t="shared" si="0"/>
        <v>Salida Nacional / National exit</v>
      </c>
      <c r="C304" s="46" cm="1">
        <f t="array" ref="C304">SUMPRODUCT('Distance Matrix_ex'!$B17:$W17,TRANSPOSE('Entry capacity'!C$12:C$33))/(SUM('Entry capacity'!$C$12:$C$33)-IFERROR(VLOOKUP($A304,'Entry capacity'!$A$12:$C$33,3,FALSE),0))</f>
        <v>667.99720927950329</v>
      </c>
    </row>
    <row r="305" spans="1:3" ht="15" customHeight="1" x14ac:dyDescent="0.45">
      <c r="A305" s="36" t="str">
        <f t="shared" si="0"/>
        <v>13</v>
      </c>
      <c r="B305" s="4" t="str">
        <f t="shared" si="0"/>
        <v>Salida Nacional / National exit</v>
      </c>
      <c r="C305" s="46" cm="1">
        <f t="array" ref="C305">SUMPRODUCT('Distance Matrix_ex'!$B18:$W18,TRANSPOSE('Entry capacity'!C$12:C$33))/(SUM('Entry capacity'!$C$12:$C$33)-IFERROR(VLOOKUP($A305,'Entry capacity'!$A$12:$C$33,3,FALSE),0))</f>
        <v>652.18845444122928</v>
      </c>
    </row>
    <row r="306" spans="1:3" ht="15" customHeight="1" x14ac:dyDescent="0.45">
      <c r="A306" s="36" t="str">
        <f t="shared" si="0"/>
        <v>13A</v>
      </c>
      <c r="B306" s="4" t="str">
        <f t="shared" si="0"/>
        <v>Salida Nacional / National exit</v>
      </c>
      <c r="C306" s="46" cm="1">
        <f t="array" ref="C306">SUMPRODUCT('Distance Matrix_ex'!$B19:$W19,TRANSPOSE('Entry capacity'!C$12:C$33))/(SUM('Entry capacity'!$C$12:$C$33)-IFERROR(VLOOKUP($A306,'Entry capacity'!$A$12:$C$33,3,FALSE),0))</f>
        <v>645.93821915291039</v>
      </c>
    </row>
    <row r="307" spans="1:3" ht="15" customHeight="1" x14ac:dyDescent="0.45">
      <c r="A307" s="36" t="str">
        <f t="shared" si="0"/>
        <v>14</v>
      </c>
      <c r="B307" s="4" t="str">
        <f t="shared" si="0"/>
        <v>Salida Nacional / National exit</v>
      </c>
      <c r="C307" s="46" cm="1">
        <f t="array" ref="C307">SUMPRODUCT('Distance Matrix_ex'!$B20:$W20,TRANSPOSE('Entry capacity'!C$12:C$33))/(SUM('Entry capacity'!$C$12:$C$33)-IFERROR(VLOOKUP($A307,'Entry capacity'!$A$12:$C$33,3,FALSE),0))</f>
        <v>642.11863092115993</v>
      </c>
    </row>
    <row r="308" spans="1:3" ht="15" customHeight="1" x14ac:dyDescent="0.45">
      <c r="A308" s="36" t="str">
        <f t="shared" si="0"/>
        <v>15</v>
      </c>
      <c r="B308" s="4" t="str">
        <f t="shared" si="0"/>
        <v>Salida Nacional / National exit</v>
      </c>
      <c r="C308" s="46" cm="1">
        <f t="array" ref="C308">SUMPRODUCT('Distance Matrix_ex'!$B21:$W21,TRANSPOSE('Entry capacity'!C$12:C$33))/(SUM('Entry capacity'!$C$12:$C$33)-IFERROR(VLOOKUP($A308,'Entry capacity'!$A$12:$C$33,3,FALSE),0))</f>
        <v>626.58419196498426</v>
      </c>
    </row>
    <row r="309" spans="1:3" ht="15" customHeight="1" x14ac:dyDescent="0.45">
      <c r="A309" s="36" t="str">
        <f t="shared" si="0"/>
        <v>15</v>
      </c>
      <c r="B309" s="4" t="str">
        <f t="shared" si="0"/>
        <v>Salida Nacional / National exit</v>
      </c>
      <c r="C309" s="46" cm="1">
        <f t="array" ref="C309">SUMPRODUCT('Distance Matrix_ex'!$B22:$W22,TRANSPOSE('Entry capacity'!C$12:C$33))/(SUM('Entry capacity'!$C$12:$C$33)-IFERROR(VLOOKUP($A309,'Entry capacity'!$A$12:$C$33,3,FALSE),0))</f>
        <v>625.86022644061586</v>
      </c>
    </row>
    <row r="310" spans="1:3" ht="15" customHeight="1" x14ac:dyDescent="0.45">
      <c r="A310" s="36" t="str">
        <f t="shared" si="0"/>
        <v>15.04</v>
      </c>
      <c r="B310" s="4" t="str">
        <f t="shared" si="0"/>
        <v>Salida Nacional / National exit</v>
      </c>
      <c r="C310" s="46" cm="1">
        <f t="array" ref="C310">SUMPRODUCT('Distance Matrix_ex'!$B23:$W23,TRANSPOSE('Entry capacity'!C$12:C$33))/(SUM('Entry capacity'!$C$12:$C$33)-IFERROR(VLOOKUP($A310,'Entry capacity'!$A$12:$C$33,3,FALSE),0))</f>
        <v>625.1200052829555</v>
      </c>
    </row>
    <row r="311" spans="1:3" ht="15" customHeight="1" x14ac:dyDescent="0.45">
      <c r="A311" s="36" t="str">
        <f t="shared" si="0"/>
        <v>15.06A</v>
      </c>
      <c r="B311" s="4" t="str">
        <f t="shared" si="0"/>
        <v>Salida Nacional / National exit</v>
      </c>
      <c r="C311" s="46" cm="1">
        <f t="array" ref="C311">SUMPRODUCT('Distance Matrix_ex'!$B24:$W24,TRANSPOSE('Entry capacity'!C$12:C$33))/(SUM('Entry capacity'!$C$12:$C$33)-IFERROR(VLOOKUP($A311,'Entry capacity'!$A$12:$C$33,3,FALSE),0))</f>
        <v>624.06212955444141</v>
      </c>
    </row>
    <row r="312" spans="1:3" ht="15" customHeight="1" x14ac:dyDescent="0.45">
      <c r="A312" s="36" t="str">
        <f t="shared" si="0"/>
        <v>15.07</v>
      </c>
      <c r="B312" s="4" t="str">
        <f t="shared" si="0"/>
        <v>Salida Nacional / National exit</v>
      </c>
      <c r="C312" s="46" cm="1">
        <f t="array" ref="C312">SUMPRODUCT('Distance Matrix_ex'!$B25:$W25,TRANSPOSE('Entry capacity'!C$12:C$33))/(SUM('Entry capacity'!$C$12:$C$33)-IFERROR(VLOOKUP($A312,'Entry capacity'!$A$12:$C$33,3,FALSE),0))</f>
        <v>623.94847156919013</v>
      </c>
    </row>
    <row r="313" spans="1:3" ht="15" customHeight="1" x14ac:dyDescent="0.45">
      <c r="A313" s="36" t="str">
        <f t="shared" si="0"/>
        <v>15.08</v>
      </c>
      <c r="B313" s="4" t="str">
        <f t="shared" si="0"/>
        <v>Salida Nacional / National exit</v>
      </c>
      <c r="C313" s="46" cm="1">
        <f t="array" ref="C313">SUMPRODUCT('Distance Matrix_ex'!$B26:$W26,TRANSPOSE('Entry capacity'!C$12:C$33))/(SUM('Entry capacity'!$C$12:$C$33)-IFERROR(VLOOKUP($A313,'Entry capacity'!$A$12:$C$33,3,FALSE),0))</f>
        <v>623.17370296972638</v>
      </c>
    </row>
    <row r="314" spans="1:3" ht="15" customHeight="1" x14ac:dyDescent="0.45">
      <c r="A314" s="36" t="str">
        <f t="shared" si="0"/>
        <v>15.08A</v>
      </c>
      <c r="B314" s="4" t="str">
        <f t="shared" si="0"/>
        <v>Salida Nacional / National exit</v>
      </c>
      <c r="C314" s="46" cm="1">
        <f t="array" ref="C314">SUMPRODUCT('Distance Matrix_ex'!$B27:$W27,TRANSPOSE('Entry capacity'!C$12:C$33))/(SUM('Entry capacity'!$C$12:$C$33)-IFERROR(VLOOKUP($A314,'Entry capacity'!$A$12:$C$33,3,FALSE),0))</f>
        <v>622.84719037551054</v>
      </c>
    </row>
    <row r="315" spans="1:3" ht="15" customHeight="1" x14ac:dyDescent="0.45">
      <c r="A315" s="36" t="str">
        <f t="shared" si="0"/>
        <v>15.09</v>
      </c>
      <c r="B315" s="4" t="str">
        <f t="shared" si="0"/>
        <v>Salida Nacional / National exit</v>
      </c>
      <c r="C315" s="46" cm="1">
        <f t="array" ref="C315">SUMPRODUCT('Distance Matrix_ex'!$B28:$W28,TRANSPOSE('Entry capacity'!C$12:C$33))/(SUM('Entry capacity'!$C$12:$C$33)-IFERROR(VLOOKUP($A315,'Entry capacity'!$A$12:$C$33,3,FALSE),0))</f>
        <v>622.75732664326893</v>
      </c>
    </row>
    <row r="316" spans="1:3" ht="15" customHeight="1" x14ac:dyDescent="0.45">
      <c r="A316" s="36" t="str">
        <f t="shared" si="0"/>
        <v>15.09AD</v>
      </c>
      <c r="B316" s="4" t="str">
        <f t="shared" si="0"/>
        <v>Salida Nacional / National exit</v>
      </c>
      <c r="C316" s="46" cm="1">
        <f t="array" ref="C316">SUMPRODUCT('Distance Matrix_ex'!$B29:$W29,TRANSPOSE('Entry capacity'!C$12:C$33))/(SUM('Entry capacity'!$C$12:$C$33)-IFERROR(VLOOKUP($A316,'Entry capacity'!$A$12:$C$33,3,FALSE),0))</f>
        <v>622.5907668721992</v>
      </c>
    </row>
    <row r="317" spans="1:3" ht="15" customHeight="1" x14ac:dyDescent="0.45">
      <c r="A317" s="36" t="str">
        <f t="shared" si="0"/>
        <v>15.09X</v>
      </c>
      <c r="B317" s="4" t="str">
        <f t="shared" si="0"/>
        <v>Salida Nacional / National exit</v>
      </c>
      <c r="C317" s="46" cm="1">
        <f t="array" ref="C317">SUMPRODUCT('Distance Matrix_ex'!$B30:$W30,TRANSPOSE('Entry capacity'!C$12:C$33))/(SUM('Entry capacity'!$C$12:$C$33)-IFERROR(VLOOKUP($A317,'Entry capacity'!$A$12:$C$33,3,FALSE),0))</f>
        <v>622.04548575759054</v>
      </c>
    </row>
    <row r="318" spans="1:3" ht="15" customHeight="1" x14ac:dyDescent="0.45">
      <c r="A318" s="36" t="str">
        <f t="shared" si="0"/>
        <v>15.09X.1</v>
      </c>
      <c r="B318" s="4" t="str">
        <f t="shared" si="0"/>
        <v>Salida Nacional / National exit</v>
      </c>
      <c r="C318" s="46" cm="1">
        <f t="array" ref="C318">SUMPRODUCT('Distance Matrix_ex'!$B31:$W31,TRANSPOSE('Entry capacity'!C$12:C$33))/(SUM('Entry capacity'!$C$12:$C$33)-IFERROR(VLOOKUP($A318,'Entry capacity'!$A$12:$C$33,3,FALSE),0))</f>
        <v>622.11026156869752</v>
      </c>
    </row>
    <row r="319" spans="1:3" ht="15" customHeight="1" x14ac:dyDescent="0.45">
      <c r="A319" s="36" t="str">
        <f t="shared" ref="A319:B338" si="1">A32</f>
        <v>15.09X.1</v>
      </c>
      <c r="B319" s="4" t="str">
        <f t="shared" si="1"/>
        <v>Salida Nacional / National exit</v>
      </c>
      <c r="C319" s="46" cm="1">
        <f t="array" ref="C319">SUMPRODUCT('Distance Matrix_ex'!$B32:$W32,TRANSPOSE('Entry capacity'!C$12:C$33))/(SUM('Entry capacity'!$C$12:$C$33)-IFERROR(VLOOKUP($A319,'Entry capacity'!$A$12:$C$33,3,FALSE),0))</f>
        <v>621.84783174909273</v>
      </c>
    </row>
    <row r="320" spans="1:3" ht="15" customHeight="1" x14ac:dyDescent="0.45">
      <c r="A320" s="36" t="str">
        <f t="shared" si="1"/>
        <v>15.10</v>
      </c>
      <c r="B320" s="4" t="str">
        <f t="shared" si="1"/>
        <v>Salida Nacional / National exit</v>
      </c>
      <c r="C320" s="46" cm="1">
        <f t="array" ref="C320">SUMPRODUCT('Distance Matrix_ex'!$B33:$W33,TRANSPOSE('Entry capacity'!C$12:C$33))/(SUM('Entry capacity'!$C$12:$C$33)-IFERROR(VLOOKUP($A320,'Entry capacity'!$A$12:$C$33,3,FALSE),0))</f>
        <v>621.75080663973176</v>
      </c>
    </row>
    <row r="321" spans="1:3" ht="15" customHeight="1" x14ac:dyDescent="0.45">
      <c r="A321" s="36" t="str">
        <f t="shared" si="1"/>
        <v>15.11</v>
      </c>
      <c r="B321" s="4" t="str">
        <f t="shared" si="1"/>
        <v>Salida Nacional / National exit</v>
      </c>
      <c r="C321" s="46" cm="1">
        <f t="array" ref="C321">SUMPRODUCT('Distance Matrix_ex'!$B34:$W34,TRANSPOSE('Entry capacity'!C$12:C$33))/(SUM('Entry capacity'!$C$12:$C$33)-IFERROR(VLOOKUP($A321,'Entry capacity'!$A$12:$C$33,3,FALSE),0))</f>
        <v>620.53852616548386</v>
      </c>
    </row>
    <row r="322" spans="1:3" ht="15" customHeight="1" x14ac:dyDescent="0.45">
      <c r="A322" s="36" t="str">
        <f t="shared" si="1"/>
        <v>15.12</v>
      </c>
      <c r="B322" s="4" t="str">
        <f t="shared" si="1"/>
        <v>Salida Nacional / National exit</v>
      </c>
      <c r="C322" s="46" cm="1">
        <f t="array" ref="C322">SUMPRODUCT('Distance Matrix_ex'!$B35:$W35,TRANSPOSE('Entry capacity'!C$12:C$33))/(SUM('Entry capacity'!$C$12:$C$33)-IFERROR(VLOOKUP($A322,'Entry capacity'!$A$12:$C$33,3,FALSE),0))</f>
        <v>620.71987888689796</v>
      </c>
    </row>
    <row r="323" spans="1:3" ht="15" customHeight="1" x14ac:dyDescent="0.45">
      <c r="A323" s="36" t="str">
        <f t="shared" si="1"/>
        <v>15.13E.C.</v>
      </c>
      <c r="B323" s="4" t="str">
        <f t="shared" si="1"/>
        <v>Salida Nacional / National exit</v>
      </c>
      <c r="C323" s="46" cm="1">
        <f t="array" ref="C323">SUMPRODUCT('Distance Matrix_ex'!$B36:$W36,TRANSPOSE('Entry capacity'!C$12:C$33))/(SUM('Entry capacity'!$C$12:$C$33)-IFERROR(VLOOKUP($A323,'Entry capacity'!$A$12:$C$33,3,FALSE),0))</f>
        <v>621.1834780919246</v>
      </c>
    </row>
    <row r="324" spans="1:3" ht="15" customHeight="1" x14ac:dyDescent="0.45">
      <c r="A324" s="36" t="str">
        <f t="shared" si="1"/>
        <v>15.14</v>
      </c>
      <c r="B324" s="4" t="str">
        <f t="shared" si="1"/>
        <v>Salida Nacional / National exit</v>
      </c>
      <c r="C324" s="46" cm="1">
        <f t="array" ref="C324">SUMPRODUCT('Distance Matrix_ex'!$B37:$W37,TRANSPOSE('Entry capacity'!C$12:C$33))/(SUM('Entry capacity'!$C$12:$C$33)-IFERROR(VLOOKUP($A324,'Entry capacity'!$A$12:$C$33,3,FALSE),0))</f>
        <v>621.18350271216912</v>
      </c>
    </row>
    <row r="325" spans="1:3" ht="15" customHeight="1" x14ac:dyDescent="0.45">
      <c r="A325" s="36" t="str">
        <f t="shared" si="1"/>
        <v>15.15</v>
      </c>
      <c r="B325" s="4" t="str">
        <f t="shared" si="1"/>
        <v>Salida Nacional / National exit</v>
      </c>
      <c r="C325" s="46" cm="1">
        <f t="array" ref="C325">SUMPRODUCT('Distance Matrix_ex'!$B38:$W38,TRANSPOSE('Entry capacity'!C$12:C$33))/(SUM('Entry capacity'!$C$12:$C$33)-IFERROR(VLOOKUP($A325,'Entry capacity'!$A$12:$C$33,3,FALSE),0))</f>
        <v>621.43741129429577</v>
      </c>
    </row>
    <row r="326" spans="1:3" ht="15" customHeight="1" x14ac:dyDescent="0.45">
      <c r="A326" s="36" t="str">
        <f t="shared" si="1"/>
        <v>15.16</v>
      </c>
      <c r="B326" s="4" t="str">
        <f t="shared" si="1"/>
        <v>Salida Nacional / National exit</v>
      </c>
      <c r="C326" s="46" cm="1">
        <f t="array" ref="C326">SUMPRODUCT('Distance Matrix_ex'!$B39:$W39,TRANSPOSE('Entry capacity'!C$12:C$33))/(SUM('Entry capacity'!$C$12:$C$33)-IFERROR(VLOOKUP($A326,'Entry capacity'!$A$12:$C$33,3,FALSE),0))</f>
        <v>621.93055479279201</v>
      </c>
    </row>
    <row r="327" spans="1:3" ht="15" customHeight="1" x14ac:dyDescent="0.45">
      <c r="A327" s="36" t="str">
        <f t="shared" si="1"/>
        <v>15.17</v>
      </c>
      <c r="B327" s="4" t="str">
        <f t="shared" si="1"/>
        <v>Salida Nacional / National exit</v>
      </c>
      <c r="C327" s="46" cm="1">
        <f t="array" ref="C327">SUMPRODUCT('Distance Matrix_ex'!$B40:$W40,TRANSPOSE('Entry capacity'!C$12:C$33))/(SUM('Entry capacity'!$C$12:$C$33)-IFERROR(VLOOKUP($A327,'Entry capacity'!$A$12:$C$33,3,FALSE),0))</f>
        <v>622.11845649925817</v>
      </c>
    </row>
    <row r="328" spans="1:3" ht="15" customHeight="1" x14ac:dyDescent="0.45">
      <c r="A328" s="36" t="str">
        <f t="shared" si="1"/>
        <v>15.19</v>
      </c>
      <c r="B328" s="4" t="str">
        <f t="shared" si="1"/>
        <v>Salida Nacional / National exit</v>
      </c>
      <c r="C328" s="46" cm="1">
        <f t="array" ref="C328">SUMPRODUCT('Distance Matrix_ex'!$B41:$W41,TRANSPOSE('Entry capacity'!C$12:C$33))/(SUM('Entry capacity'!$C$12:$C$33)-IFERROR(VLOOKUP($A328,'Entry capacity'!$A$12:$C$33,3,FALSE),0))</f>
        <v>617.33945711529964</v>
      </c>
    </row>
    <row r="329" spans="1:3" ht="15" customHeight="1" x14ac:dyDescent="0.45">
      <c r="A329" s="36" t="str">
        <f t="shared" si="1"/>
        <v>15.19</v>
      </c>
      <c r="B329" s="4" t="str">
        <f t="shared" si="1"/>
        <v>Salida Nacional / National exit</v>
      </c>
      <c r="C329" s="46" cm="1">
        <f t="array" ref="C329">SUMPRODUCT('Distance Matrix_ex'!$B42:$W42,TRANSPOSE('Entry capacity'!C$12:C$33))/(SUM('Entry capacity'!$C$12:$C$33)-IFERROR(VLOOKUP($A329,'Entry capacity'!$A$12:$C$33,3,FALSE),0))</f>
        <v>681.06945711529943</v>
      </c>
    </row>
    <row r="330" spans="1:3" ht="15" customHeight="1" x14ac:dyDescent="0.45">
      <c r="A330" s="36" t="str">
        <f t="shared" si="1"/>
        <v>15.20.05</v>
      </c>
      <c r="B330" s="4" t="str">
        <f t="shared" si="1"/>
        <v>Salida Nacional / National exit</v>
      </c>
      <c r="C330" s="46" cm="1">
        <f t="array" ref="C330">SUMPRODUCT('Distance Matrix_ex'!$B43:$W43,TRANSPOSE('Entry capacity'!C$12:C$33))/(SUM('Entry capacity'!$C$12:$C$33)-IFERROR(VLOOKUP($A330,'Entry capacity'!$A$12:$C$33,3,FALSE),0))</f>
        <v>804.85245711529944</v>
      </c>
    </row>
    <row r="331" spans="1:3" ht="15" customHeight="1" x14ac:dyDescent="0.45">
      <c r="A331" s="36" t="str">
        <f t="shared" si="1"/>
        <v>15.20.06</v>
      </c>
      <c r="B331" s="4" t="str">
        <f t="shared" si="1"/>
        <v>Salida Nacional / National exit</v>
      </c>
      <c r="C331" s="46" cm="1">
        <f t="array" ref="C331">SUMPRODUCT('Distance Matrix_ex'!$B44:$W44,TRANSPOSE('Entry capacity'!C$12:C$33))/(SUM('Entry capacity'!$C$12:$C$33)-IFERROR(VLOOKUP($A331,'Entry capacity'!$A$12:$C$33,3,FALSE),0))</f>
        <v>819.65245711529974</v>
      </c>
    </row>
    <row r="332" spans="1:3" ht="15" customHeight="1" x14ac:dyDescent="0.45">
      <c r="A332" s="36" t="str">
        <f t="shared" si="1"/>
        <v>15.20A.1</v>
      </c>
      <c r="B332" s="4" t="str">
        <f t="shared" si="1"/>
        <v>Salida Nacional / National exit</v>
      </c>
      <c r="C332" s="46" cm="1">
        <f t="array" ref="C332">SUMPRODUCT('Distance Matrix_ex'!$B45:$W45,TRANSPOSE('Entry capacity'!C$12:C$33))/(SUM('Entry capacity'!$C$12:$C$33)-IFERROR(VLOOKUP($A332,'Entry capacity'!$A$12:$C$33,3,FALSE),0))</f>
        <v>623.59440027847143</v>
      </c>
    </row>
    <row r="333" spans="1:3" ht="15" customHeight="1" x14ac:dyDescent="0.45">
      <c r="A333" s="36" t="str">
        <f t="shared" si="1"/>
        <v>15.21</v>
      </c>
      <c r="B333" s="4" t="str">
        <f t="shared" si="1"/>
        <v>Salida Nacional / National exit</v>
      </c>
      <c r="C333" s="46" cm="1">
        <f t="array" ref="C333">SUMPRODUCT('Distance Matrix_ex'!$B46:$W46,TRANSPOSE('Entry capacity'!C$12:C$33))/(SUM('Entry capacity'!$C$12:$C$33)-IFERROR(VLOOKUP($A333,'Entry capacity'!$A$12:$C$33,3,FALSE),0))</f>
        <v>630.66487058986661</v>
      </c>
    </row>
    <row r="334" spans="1:3" ht="15" customHeight="1" x14ac:dyDescent="0.45">
      <c r="A334" s="36" t="str">
        <f t="shared" si="1"/>
        <v>15.22</v>
      </c>
      <c r="B334" s="4" t="str">
        <f t="shared" si="1"/>
        <v>Salida Nacional / National exit</v>
      </c>
      <c r="C334" s="46" cm="1">
        <f t="array" ref="C334">SUMPRODUCT('Distance Matrix_ex'!$B47:$W47,TRANSPOSE('Entry capacity'!C$12:C$33))/(SUM('Entry capacity'!$C$12:$C$33)-IFERROR(VLOOKUP($A334,'Entry capacity'!$A$12:$C$33,3,FALSE),0))</f>
        <v>637.06879757933814</v>
      </c>
    </row>
    <row r="335" spans="1:3" ht="15" customHeight="1" x14ac:dyDescent="0.45">
      <c r="A335" s="36" t="str">
        <f t="shared" si="1"/>
        <v>15.23</v>
      </c>
      <c r="B335" s="4" t="str">
        <f t="shared" si="1"/>
        <v>Salida Nacional / National exit</v>
      </c>
      <c r="C335" s="46" cm="1">
        <f t="array" ref="C335">SUMPRODUCT('Distance Matrix_ex'!$B48:$W48,TRANSPOSE('Entry capacity'!C$12:C$33))/(SUM('Entry capacity'!$C$12:$C$33)-IFERROR(VLOOKUP($A335,'Entry capacity'!$A$12:$C$33,3,FALSE),0))</f>
        <v>640.90457235786766</v>
      </c>
    </row>
    <row r="336" spans="1:3" ht="15" customHeight="1" x14ac:dyDescent="0.45">
      <c r="A336" s="36" t="str">
        <f t="shared" si="1"/>
        <v>15.24</v>
      </c>
      <c r="B336" s="4" t="str">
        <f t="shared" si="1"/>
        <v>Salida Nacional / National exit</v>
      </c>
      <c r="C336" s="46" cm="1">
        <f t="array" ref="C336">SUMPRODUCT('Distance Matrix_ex'!$B49:$W49,TRANSPOSE('Entry capacity'!C$12:C$33))/(SUM('Entry capacity'!$C$12:$C$33)-IFERROR(VLOOKUP($A336,'Entry capacity'!$A$12:$C$33,3,FALSE),0))</f>
        <v>645.94425600409465</v>
      </c>
    </row>
    <row r="337" spans="1:3" ht="15" customHeight="1" x14ac:dyDescent="0.45">
      <c r="A337" s="36" t="str">
        <f t="shared" si="1"/>
        <v>15.26</v>
      </c>
      <c r="B337" s="4" t="str">
        <f t="shared" si="1"/>
        <v>Salida Nacional / National exit</v>
      </c>
      <c r="C337" s="46" cm="1">
        <f t="array" ref="C337">SUMPRODUCT('Distance Matrix_ex'!$B50:$W50,TRANSPOSE('Entry capacity'!C$12:C$33))/(SUM('Entry capacity'!$C$12:$C$33)-IFERROR(VLOOKUP($A337,'Entry capacity'!$A$12:$C$33,3,FALSE),0))</f>
        <v>655.86678957374306</v>
      </c>
    </row>
    <row r="338" spans="1:3" ht="15" customHeight="1" x14ac:dyDescent="0.45">
      <c r="A338" s="36" t="str">
        <f t="shared" si="1"/>
        <v>15.28-16</v>
      </c>
      <c r="B338" s="4" t="str">
        <f t="shared" si="1"/>
        <v>Salida Nacional / National exit</v>
      </c>
      <c r="C338" s="46" cm="1">
        <f t="array" ref="C338">SUMPRODUCT('Distance Matrix_ex'!$B51:$W51,TRANSPOSE('Entry capacity'!C$12:C$33))/(SUM('Entry capacity'!$C$12:$C$33)-IFERROR(VLOOKUP($A338,'Entry capacity'!$A$12:$C$33,3,FALSE),0))</f>
        <v>663.34474750421361</v>
      </c>
    </row>
    <row r="339" spans="1:3" ht="15" customHeight="1" x14ac:dyDescent="0.45">
      <c r="A339" s="36" t="str">
        <f t="shared" ref="A339:B358" si="2">A52</f>
        <v>15.28-16</v>
      </c>
      <c r="B339" s="4" t="str">
        <f t="shared" si="2"/>
        <v>Salida Nacional / National exit</v>
      </c>
      <c r="C339" s="46" cm="1">
        <f t="array" ref="C339">SUMPRODUCT('Distance Matrix_ex'!$B52:$W52,TRANSPOSE('Entry capacity'!C$12:C$33))/(SUM('Entry capacity'!$C$12:$C$33)-IFERROR(VLOOKUP($A339,'Entry capacity'!$A$12:$C$33,3,FALSE),0))</f>
        <v>674.74455950745278</v>
      </c>
    </row>
    <row r="340" spans="1:3" ht="15" customHeight="1" x14ac:dyDescent="0.45">
      <c r="A340" s="36" t="str">
        <f t="shared" si="2"/>
        <v>15.31</v>
      </c>
      <c r="B340" s="4" t="str">
        <f t="shared" si="2"/>
        <v>Salida Nacional / National exit</v>
      </c>
      <c r="C340" s="46" cm="1">
        <f t="array" ref="C340">SUMPRODUCT('Distance Matrix_ex'!$B53:$W53,TRANSPOSE('Entry capacity'!C$12:C$33))/(SUM('Entry capacity'!$C$12:$C$33)-IFERROR(VLOOKUP($A340,'Entry capacity'!$A$12:$C$33,3,FALSE),0))</f>
        <v>669.81615739507481</v>
      </c>
    </row>
    <row r="341" spans="1:3" ht="15" customHeight="1" x14ac:dyDescent="0.45">
      <c r="A341" s="36" t="str">
        <f t="shared" si="2"/>
        <v>15.31.1A</v>
      </c>
      <c r="B341" s="4" t="str">
        <f t="shared" si="2"/>
        <v>Salida Nacional / National exit</v>
      </c>
      <c r="C341" s="46" cm="1">
        <f t="array" ref="C341">SUMPRODUCT('Distance Matrix_ex'!$B54:$W54,TRANSPOSE('Entry capacity'!C$12:C$33))/(SUM('Entry capacity'!$C$12:$C$33)-IFERROR(VLOOKUP($A341,'Entry capacity'!$A$12:$C$33,3,FALSE),0))</f>
        <v>669.20834651938662</v>
      </c>
    </row>
    <row r="342" spans="1:3" ht="15" customHeight="1" x14ac:dyDescent="0.45">
      <c r="A342" s="36" t="str">
        <f t="shared" si="2"/>
        <v>15.31.3</v>
      </c>
      <c r="B342" s="4" t="str">
        <f t="shared" si="2"/>
        <v>Salida Nacional / National exit</v>
      </c>
      <c r="C342" s="46" cm="1">
        <f t="array" ref="C342">SUMPRODUCT('Distance Matrix_ex'!$B55:$W55,TRANSPOSE('Entry capacity'!C$12:C$33))/(SUM('Entry capacity'!$C$12:$C$33)-IFERROR(VLOOKUP($A342,'Entry capacity'!$A$12:$C$33,3,FALSE),0))</f>
        <v>664.47540793709084</v>
      </c>
    </row>
    <row r="343" spans="1:3" ht="15" customHeight="1" x14ac:dyDescent="0.45">
      <c r="A343" s="36" t="str">
        <f t="shared" si="2"/>
        <v>15.31A.2</v>
      </c>
      <c r="B343" s="4" t="str">
        <f t="shared" si="2"/>
        <v>Salida Nacional / National exit</v>
      </c>
      <c r="C343" s="46" cm="1">
        <f t="array" ref="C343">SUMPRODUCT('Distance Matrix_ex'!$B56:$W56,TRANSPOSE('Entry capacity'!C$12:C$33))/(SUM('Entry capacity'!$C$12:$C$33)-IFERROR(VLOOKUP($A343,'Entry capacity'!$A$12:$C$33,3,FALSE),0))</f>
        <v>666.40228427811905</v>
      </c>
    </row>
    <row r="344" spans="1:3" ht="15" customHeight="1" x14ac:dyDescent="0.45">
      <c r="A344" s="36" t="str">
        <f t="shared" si="2"/>
        <v>15.31A.4</v>
      </c>
      <c r="B344" s="4" t="str">
        <f t="shared" si="2"/>
        <v>Salida Nacional / National exit</v>
      </c>
      <c r="C344" s="46" cm="1">
        <f t="array" ref="C344">SUMPRODUCT('Distance Matrix_ex'!$B57:$W57,TRANSPOSE('Entry capacity'!C$12:C$33))/(SUM('Entry capacity'!$C$12:$C$33)-IFERROR(VLOOKUP($A344,'Entry capacity'!$A$12:$C$33,3,FALSE),0))</f>
        <v>659.46560697743917</v>
      </c>
    </row>
    <row r="345" spans="1:3" ht="15" customHeight="1" x14ac:dyDescent="0.45">
      <c r="A345" s="36" t="str">
        <f t="shared" si="2"/>
        <v>15.34</v>
      </c>
      <c r="B345" s="4" t="str">
        <f t="shared" si="2"/>
        <v>Salida Nacional / National exit</v>
      </c>
      <c r="C345" s="46" cm="1">
        <f t="array" ref="C345">SUMPRODUCT('Distance Matrix_ex'!$B58:$W58,TRANSPOSE('Entry capacity'!C$12:C$33))/(SUM('Entry capacity'!$C$12:$C$33)-IFERROR(VLOOKUP($A345,'Entry capacity'!$A$12:$C$33,3,FALSE),0))</f>
        <v>674.34012793488057</v>
      </c>
    </row>
    <row r="346" spans="1:3" ht="15" customHeight="1" x14ac:dyDescent="0.45">
      <c r="A346" s="36" t="str">
        <f t="shared" si="2"/>
        <v>16A</v>
      </c>
      <c r="B346" s="4" t="str">
        <f t="shared" si="2"/>
        <v>Salida Nacional / National exit</v>
      </c>
      <c r="C346" s="46" cm="1">
        <f t="array" ref="C346">SUMPRODUCT('Distance Matrix_ex'!$B59:$W59,TRANSPOSE('Entry capacity'!C$12:C$33))/(SUM('Entry capacity'!$C$12:$C$33)-IFERROR(VLOOKUP($A346,'Entry capacity'!$A$12:$C$33,3,FALSE),0))</f>
        <v>626.83814572989104</v>
      </c>
    </row>
    <row r="347" spans="1:3" ht="15" customHeight="1" x14ac:dyDescent="0.45">
      <c r="A347" s="36" t="str">
        <f t="shared" si="2"/>
        <v>19</v>
      </c>
      <c r="B347" s="4" t="str">
        <f t="shared" si="2"/>
        <v>Salida Nacional / National exit</v>
      </c>
      <c r="C347" s="46" cm="1">
        <f t="array" ref="C347">SUMPRODUCT('Distance Matrix_ex'!$B60:$W60,TRANSPOSE('Entry capacity'!C$12:C$33))/(SUM('Entry capacity'!$C$12:$C$33)-IFERROR(VLOOKUP($A347,'Entry capacity'!$A$12:$C$33,3,FALSE),0))</f>
        <v>637.70165736873457</v>
      </c>
    </row>
    <row r="348" spans="1:3" ht="15" customHeight="1" x14ac:dyDescent="0.45">
      <c r="A348" s="36" t="str">
        <f t="shared" si="2"/>
        <v>20</v>
      </c>
      <c r="B348" s="4" t="str">
        <f t="shared" si="2"/>
        <v>Salida Nacional / National exit</v>
      </c>
      <c r="C348" s="46" cm="1">
        <f t="array" ref="C348">SUMPRODUCT('Distance Matrix_ex'!$B61:$W61,TRANSPOSE('Entry capacity'!C$12:C$33))/(SUM('Entry capacity'!$C$12:$C$33)-IFERROR(VLOOKUP($A348,'Entry capacity'!$A$12:$C$33,3,FALSE),0))</f>
        <v>639.11901060844195</v>
      </c>
    </row>
    <row r="349" spans="1:3" ht="15" customHeight="1" x14ac:dyDescent="0.45">
      <c r="A349" s="36" t="str">
        <f t="shared" si="2"/>
        <v>20</v>
      </c>
      <c r="B349" s="4" t="str">
        <f t="shared" si="2"/>
        <v>Salida Nacional / National exit</v>
      </c>
      <c r="C349" s="46" cm="1">
        <f t="array" ref="C349">SUMPRODUCT('Distance Matrix_ex'!$B62:$W62,TRANSPOSE('Entry capacity'!C$12:C$33))/(SUM('Entry capacity'!$C$12:$C$33)-IFERROR(VLOOKUP($A349,'Entry capacity'!$A$12:$C$33,3,FALSE),0))</f>
        <v>638.80707038968671</v>
      </c>
    </row>
    <row r="350" spans="1:3" ht="15" customHeight="1" x14ac:dyDescent="0.45">
      <c r="A350" s="36" t="str">
        <f t="shared" si="2"/>
        <v>21</v>
      </c>
      <c r="B350" s="4" t="str">
        <f t="shared" si="2"/>
        <v>Salida Nacional / National exit</v>
      </c>
      <c r="C350" s="46" cm="1">
        <f t="array" ref="C350">SUMPRODUCT('Distance Matrix_ex'!$B63:$W63,TRANSPOSE('Entry capacity'!C$12:C$33))/(SUM('Entry capacity'!$C$12:$C$33)-IFERROR(VLOOKUP($A350,'Entry capacity'!$A$12:$C$33,3,FALSE),0))</f>
        <v>637.5749065256033</v>
      </c>
    </row>
    <row r="351" spans="1:3" ht="15" customHeight="1" x14ac:dyDescent="0.45">
      <c r="A351" s="36" t="str">
        <f t="shared" si="2"/>
        <v>22</v>
      </c>
      <c r="B351" s="4" t="str">
        <f t="shared" si="2"/>
        <v>Salida Nacional / National exit</v>
      </c>
      <c r="C351" s="46" cm="1">
        <f t="array" ref="C351">SUMPRODUCT('Distance Matrix_ex'!$B64:$W64,TRANSPOSE('Entry capacity'!C$12:C$33))/(SUM('Entry capacity'!$C$12:$C$33)-IFERROR(VLOOKUP($A351,'Entry capacity'!$A$12:$C$33,3,FALSE),0))</f>
        <v>636.37479451899685</v>
      </c>
    </row>
    <row r="352" spans="1:3" ht="15" customHeight="1" x14ac:dyDescent="0.45">
      <c r="A352" s="36" t="str">
        <f t="shared" si="2"/>
        <v>23</v>
      </c>
      <c r="B352" s="4" t="str">
        <f t="shared" si="2"/>
        <v>Salida Nacional / National exit</v>
      </c>
      <c r="C352" s="46" cm="1">
        <f t="array" ref="C352">SUMPRODUCT('Distance Matrix_ex'!$B65:$W65,TRANSPOSE('Entry capacity'!C$12:C$33))/(SUM('Entry capacity'!$C$12:$C$33)-IFERROR(VLOOKUP($A352,'Entry capacity'!$A$12:$C$33,3,FALSE),0))</f>
        <v>635.40614215470714</v>
      </c>
    </row>
    <row r="353" spans="1:3" ht="15" customHeight="1" x14ac:dyDescent="0.45">
      <c r="A353" s="36" t="str">
        <f t="shared" si="2"/>
        <v>23A</v>
      </c>
      <c r="B353" s="4" t="str">
        <f t="shared" si="2"/>
        <v>Salida Nacional / National exit</v>
      </c>
      <c r="C353" s="46" cm="1">
        <f t="array" ref="C353">SUMPRODUCT('Distance Matrix_ex'!$B66:$W66,TRANSPOSE('Entry capacity'!C$12:C$33))/(SUM('Entry capacity'!$C$12:$C$33)-IFERROR(VLOOKUP($A353,'Entry capacity'!$A$12:$C$33,3,FALSE),0))</f>
        <v>634.20680999864771</v>
      </c>
    </row>
    <row r="354" spans="1:3" ht="15" customHeight="1" x14ac:dyDescent="0.45">
      <c r="A354" s="36" t="str">
        <f t="shared" si="2"/>
        <v>24</v>
      </c>
      <c r="B354" s="4" t="str">
        <f t="shared" si="2"/>
        <v>Salida Nacional / National exit</v>
      </c>
      <c r="C354" s="46" cm="1">
        <f t="array" ref="C354">SUMPRODUCT('Distance Matrix_ex'!$B67:$W67,TRANSPOSE('Entry capacity'!C$12:C$33))/(SUM('Entry capacity'!$C$12:$C$33)-IFERROR(VLOOKUP($A354,'Entry capacity'!$A$12:$C$33,3,FALSE),0))</f>
        <v>633.47616802126777</v>
      </c>
    </row>
    <row r="355" spans="1:3" ht="15" customHeight="1" x14ac:dyDescent="0.45">
      <c r="A355" s="36" t="str">
        <f t="shared" si="2"/>
        <v>24A</v>
      </c>
      <c r="B355" s="4" t="str">
        <f t="shared" si="2"/>
        <v>Salida Nacional / National exit</v>
      </c>
      <c r="C355" s="46" cm="1">
        <f t="array" ref="C355">SUMPRODUCT('Distance Matrix_ex'!$B68:$W68,TRANSPOSE('Entry capacity'!C$12:C$33))/(SUM('Entry capacity'!$C$12:$C$33)-IFERROR(VLOOKUP($A355,'Entry capacity'!$A$12:$C$33,3,FALSE),0))</f>
        <v>633.14349043474658</v>
      </c>
    </row>
    <row r="356" spans="1:3" ht="15" customHeight="1" x14ac:dyDescent="0.45">
      <c r="A356" s="36" t="str">
        <f t="shared" si="2"/>
        <v>24E.C.</v>
      </c>
      <c r="B356" s="4" t="str">
        <f t="shared" si="2"/>
        <v>Salida Nacional / National exit</v>
      </c>
      <c r="C356" s="46" cm="1">
        <f t="array" ref="C356">SUMPRODUCT('Distance Matrix_ex'!$B69:$W69,TRANSPOSE('Entry capacity'!C$12:C$33))/(SUM('Entry capacity'!$C$12:$C$33)-IFERROR(VLOOKUP($A356,'Entry capacity'!$A$12:$C$33,3,FALSE),0))</f>
        <v>633.47612631144011</v>
      </c>
    </row>
    <row r="357" spans="1:3" ht="15" customHeight="1" x14ac:dyDescent="0.45">
      <c r="A357" s="36" t="str">
        <f t="shared" si="2"/>
        <v>25A</v>
      </c>
      <c r="B357" s="4" t="str">
        <f t="shared" si="2"/>
        <v>Salida Nacional / National exit</v>
      </c>
      <c r="C357" s="46" cm="1">
        <f t="array" ref="C357">SUMPRODUCT('Distance Matrix_ex'!$B70:$W70,TRANSPOSE('Entry capacity'!C$12:C$33))/(SUM('Entry capacity'!$C$12:$C$33)-IFERROR(VLOOKUP($A357,'Entry capacity'!$A$12:$C$33,3,FALSE),0))</f>
        <v>632.48589328967387</v>
      </c>
    </row>
    <row r="358" spans="1:3" ht="15" customHeight="1" x14ac:dyDescent="0.45">
      <c r="A358" s="36" t="str">
        <f t="shared" si="2"/>
        <v>25X</v>
      </c>
      <c r="B358" s="4" t="str">
        <f t="shared" si="2"/>
        <v>Salida Nacional / National exit</v>
      </c>
      <c r="C358" s="46" cm="1">
        <f t="array" ref="C358">SUMPRODUCT('Distance Matrix_ex'!$B71:$W71,TRANSPOSE('Entry capacity'!C$12:C$33))/(SUM('Entry capacity'!$C$12:$C$33)-IFERROR(VLOOKUP($A358,'Entry capacity'!$A$12:$C$33,3,FALSE),0))</f>
        <v>632.40393347804979</v>
      </c>
    </row>
    <row r="359" spans="1:3" ht="15" customHeight="1" x14ac:dyDescent="0.45">
      <c r="A359" s="36" t="str">
        <f t="shared" ref="A359:B378" si="3">A72</f>
        <v>25X</v>
      </c>
      <c r="B359" s="4" t="str">
        <f t="shared" si="3"/>
        <v>Salida Nacional / National exit</v>
      </c>
      <c r="C359" s="46" cm="1">
        <f t="array" ref="C359">SUMPRODUCT('Distance Matrix_ex'!$B72:$W72,TRANSPOSE('Entry capacity'!C$12:C$33))/(SUM('Entry capacity'!$C$12:$C$33)-IFERROR(VLOOKUP($A359,'Entry capacity'!$A$12:$C$33,3,FALSE),0))</f>
        <v>631.57812059746573</v>
      </c>
    </row>
    <row r="360" spans="1:3" ht="15" customHeight="1" x14ac:dyDescent="0.45">
      <c r="A360" s="36" t="str">
        <f t="shared" si="3"/>
        <v>27X</v>
      </c>
      <c r="B360" s="4" t="str">
        <f t="shared" si="3"/>
        <v>Salida Nacional / National exit</v>
      </c>
      <c r="C360" s="46" cm="1">
        <f t="array" ref="C360">SUMPRODUCT('Distance Matrix_ex'!$B73:$W73,TRANSPOSE('Entry capacity'!C$12:C$33))/(SUM('Entry capacity'!$C$12:$C$33)-IFERROR(VLOOKUP($A360,'Entry capacity'!$A$12:$C$33,3,FALSE),0))</f>
        <v>630.7166875239418</v>
      </c>
    </row>
    <row r="361" spans="1:3" ht="15" customHeight="1" x14ac:dyDescent="0.45">
      <c r="A361" s="36" t="str">
        <f t="shared" si="3"/>
        <v>28</v>
      </c>
      <c r="B361" s="4" t="str">
        <f t="shared" si="3"/>
        <v>Salida Nacional / National exit</v>
      </c>
      <c r="C361" s="46" cm="1">
        <f t="array" ref="C361">SUMPRODUCT('Distance Matrix_ex'!$B74:$W74,TRANSPOSE('Entry capacity'!C$12:C$33))/(SUM('Entry capacity'!$C$12:$C$33)-IFERROR(VLOOKUP($A361,'Entry capacity'!$A$12:$C$33,3,FALSE),0))</f>
        <v>630.3544376695113</v>
      </c>
    </row>
    <row r="362" spans="1:3" ht="15" customHeight="1" x14ac:dyDescent="0.45">
      <c r="A362" s="36" t="str">
        <f t="shared" si="3"/>
        <v>28A</v>
      </c>
      <c r="B362" s="4" t="str">
        <f t="shared" si="3"/>
        <v>Salida Nacional / National exit</v>
      </c>
      <c r="C362" s="46" cm="1">
        <f t="array" ref="C362">SUMPRODUCT('Distance Matrix_ex'!$B75:$W75,TRANSPOSE('Entry capacity'!C$12:C$33))/(SUM('Entry capacity'!$C$12:$C$33)-IFERROR(VLOOKUP($A362,'Entry capacity'!$A$12:$C$33,3,FALSE),0))</f>
        <v>629.89850754184488</v>
      </c>
    </row>
    <row r="363" spans="1:3" ht="15" customHeight="1" x14ac:dyDescent="0.45">
      <c r="A363" s="36" t="str">
        <f t="shared" si="3"/>
        <v>29</v>
      </c>
      <c r="B363" s="4" t="str">
        <f t="shared" si="3"/>
        <v>Salida Nacional / National exit</v>
      </c>
      <c r="C363" s="46" cm="1">
        <f t="array" ref="C363">SUMPRODUCT('Distance Matrix_ex'!$B76:$W76,TRANSPOSE('Entry capacity'!C$12:C$33))/(SUM('Entry capacity'!$C$12:$C$33)-IFERROR(VLOOKUP($A363,'Entry capacity'!$A$12:$C$33,3,FALSE),0))</f>
        <v>627.2662579495061</v>
      </c>
    </row>
    <row r="364" spans="1:3" ht="15" customHeight="1" x14ac:dyDescent="0.45">
      <c r="A364" s="36" t="str">
        <f t="shared" si="3"/>
        <v>30</v>
      </c>
      <c r="B364" s="4" t="str">
        <f t="shared" si="3"/>
        <v>Salida Nacional / National exit</v>
      </c>
      <c r="C364" s="46" cm="1">
        <f t="array" ref="C364">SUMPRODUCT('Distance Matrix_ex'!$B77:$W77,TRANSPOSE('Entry capacity'!C$12:C$33))/(SUM('Entry capacity'!$C$12:$C$33)-IFERROR(VLOOKUP($A364,'Entry capacity'!$A$12:$C$33,3,FALSE),0))</f>
        <v>619.89320838933224</v>
      </c>
    </row>
    <row r="365" spans="1:3" ht="15" customHeight="1" x14ac:dyDescent="0.45">
      <c r="A365" s="36" t="str">
        <f t="shared" si="3"/>
        <v>32</v>
      </c>
      <c r="B365" s="4" t="str">
        <f t="shared" si="3"/>
        <v>Salida Nacional / National exit</v>
      </c>
      <c r="C365" s="46" cm="1">
        <f t="array" ref="C365">SUMPRODUCT('Distance Matrix_ex'!$B78:$W78,TRANSPOSE('Entry capacity'!C$12:C$33))/(SUM('Entry capacity'!$C$12:$C$33)-IFERROR(VLOOKUP($A365,'Entry capacity'!$A$12:$C$33,3,FALSE),0))</f>
        <v>615.75336878400356</v>
      </c>
    </row>
    <row r="366" spans="1:3" ht="15" customHeight="1" x14ac:dyDescent="0.45">
      <c r="A366" s="36" t="str">
        <f t="shared" si="3"/>
        <v>33</v>
      </c>
      <c r="B366" s="4" t="str">
        <f t="shared" si="3"/>
        <v>Salida Nacional / National exit</v>
      </c>
      <c r="C366" s="46" cm="1">
        <f t="array" ref="C366">SUMPRODUCT('Distance Matrix_ex'!$B79:$W79,TRANSPOSE('Entry capacity'!C$12:C$33))/(SUM('Entry capacity'!$C$12:$C$33)-IFERROR(VLOOKUP($A366,'Entry capacity'!$A$12:$C$33,3,FALSE),0))</f>
        <v>616.92213227748516</v>
      </c>
    </row>
    <row r="367" spans="1:3" ht="15" customHeight="1" x14ac:dyDescent="0.45">
      <c r="A367" s="36" t="str">
        <f t="shared" si="3"/>
        <v>33X</v>
      </c>
      <c r="B367" s="4" t="str">
        <f t="shared" si="3"/>
        <v>Salida Nacional / National exit</v>
      </c>
      <c r="C367" s="46" cm="1">
        <f t="array" ref="C367">SUMPRODUCT('Distance Matrix_ex'!$B80:$W80,TRANSPOSE('Entry capacity'!C$12:C$33))/(SUM('Entry capacity'!$C$12:$C$33)-IFERROR(VLOOKUP($A367,'Entry capacity'!$A$12:$C$33,3,FALSE),0))</f>
        <v>617.63463441176941</v>
      </c>
    </row>
    <row r="368" spans="1:3" ht="15" customHeight="1" x14ac:dyDescent="0.45">
      <c r="A368" s="36" t="str">
        <f t="shared" si="3"/>
        <v>34</v>
      </c>
      <c r="B368" s="4" t="str">
        <f t="shared" si="3"/>
        <v>Salida Nacional / National exit</v>
      </c>
      <c r="C368" s="46" cm="1">
        <f t="array" ref="C368">SUMPRODUCT('Distance Matrix_ex'!$B81:$W81,TRANSPOSE('Entry capacity'!C$12:C$33))/(SUM('Entry capacity'!$C$12:$C$33)-IFERROR(VLOOKUP($A368,'Entry capacity'!$A$12:$C$33,3,FALSE),0))</f>
        <v>618.16047125500438</v>
      </c>
    </row>
    <row r="369" spans="1:3" ht="15" customHeight="1" x14ac:dyDescent="0.45">
      <c r="A369" s="36" t="str">
        <f t="shared" si="3"/>
        <v>34</v>
      </c>
      <c r="B369" s="4" t="str">
        <f t="shared" si="3"/>
        <v>Salida Nacional / National exit</v>
      </c>
      <c r="C369" s="46" cm="1">
        <f t="array" ref="C369">SUMPRODUCT('Distance Matrix_ex'!$B82:$W82,TRANSPOSE('Entry capacity'!C$12:C$33))/(SUM('Entry capacity'!$C$12:$C$33)-IFERROR(VLOOKUP($A369,'Entry capacity'!$A$12:$C$33,3,FALSE),0))</f>
        <v>609.86032372810166</v>
      </c>
    </row>
    <row r="370" spans="1:3" ht="15" customHeight="1" x14ac:dyDescent="0.45">
      <c r="A370" s="36" t="str">
        <f t="shared" si="3"/>
        <v>35X</v>
      </c>
      <c r="B370" s="4" t="str">
        <f t="shared" si="3"/>
        <v>Salida Nacional / National exit</v>
      </c>
      <c r="C370" s="46" cm="1">
        <f t="array" ref="C370">SUMPRODUCT('Distance Matrix_ex'!$B83:$W83,TRANSPOSE('Entry capacity'!C$12:C$33))/(SUM('Entry capacity'!$C$12:$C$33)-IFERROR(VLOOKUP($A370,'Entry capacity'!$A$12:$C$33,3,FALSE),0))</f>
        <v>622.56302963222117</v>
      </c>
    </row>
    <row r="371" spans="1:3" ht="15" customHeight="1" x14ac:dyDescent="0.45">
      <c r="A371" s="36" t="str">
        <f t="shared" si="3"/>
        <v>36</v>
      </c>
      <c r="B371" s="4" t="str">
        <f t="shared" si="3"/>
        <v>Salida Nacional / National exit</v>
      </c>
      <c r="C371" s="46" cm="1">
        <f t="array" ref="C371">SUMPRODUCT('Distance Matrix_ex'!$B84:$W84,TRANSPOSE('Entry capacity'!C$12:C$33))/(SUM('Entry capacity'!$C$12:$C$33)-IFERROR(VLOOKUP($A371,'Entry capacity'!$A$12:$C$33,3,FALSE),0))</f>
        <v>632.45321167908446</v>
      </c>
    </row>
    <row r="372" spans="1:3" ht="15" customHeight="1" x14ac:dyDescent="0.45">
      <c r="A372" s="36" t="str">
        <f t="shared" si="3"/>
        <v>38</v>
      </c>
      <c r="B372" s="4" t="str">
        <f t="shared" si="3"/>
        <v>Salida Nacional / National exit</v>
      </c>
      <c r="C372" s="46" cm="1">
        <f t="array" ref="C372">SUMPRODUCT('Distance Matrix_ex'!$B85:$W85,TRANSPOSE('Entry capacity'!C$12:C$33))/(SUM('Entry capacity'!$C$12:$C$33)-IFERROR(VLOOKUP($A372,'Entry capacity'!$A$12:$C$33,3,FALSE),0))</f>
        <v>640.53045401330462</v>
      </c>
    </row>
    <row r="373" spans="1:3" ht="15" customHeight="1" x14ac:dyDescent="0.45">
      <c r="A373" s="36" t="str">
        <f t="shared" si="3"/>
        <v>38X.02</v>
      </c>
      <c r="B373" s="4" t="str">
        <f t="shared" si="3"/>
        <v>Salida Nacional / National exit</v>
      </c>
      <c r="C373" s="46" cm="1">
        <f t="array" ref="C373">SUMPRODUCT('Distance Matrix_ex'!$B86:$W86,TRANSPOSE('Entry capacity'!C$12:C$33))/(SUM('Entry capacity'!$C$12:$C$33)-IFERROR(VLOOKUP($A373,'Entry capacity'!$A$12:$C$33,3,FALSE),0))</f>
        <v>647.04579211379746</v>
      </c>
    </row>
    <row r="374" spans="1:3" ht="15" customHeight="1" x14ac:dyDescent="0.45">
      <c r="A374" s="36" t="str">
        <f t="shared" si="3"/>
        <v>39.01</v>
      </c>
      <c r="B374" s="4" t="str">
        <f t="shared" si="3"/>
        <v>Salida Nacional / National exit</v>
      </c>
      <c r="C374" s="46" cm="1">
        <f t="array" ref="C374">SUMPRODUCT('Distance Matrix_ex'!$B87:$W87,TRANSPOSE('Entry capacity'!C$12:C$33))/(SUM('Entry capacity'!$C$12:$C$33)-IFERROR(VLOOKUP($A374,'Entry capacity'!$A$12:$C$33,3,FALSE),0))</f>
        <v>650.41701364120297</v>
      </c>
    </row>
    <row r="375" spans="1:3" ht="15" customHeight="1" x14ac:dyDescent="0.45">
      <c r="A375" s="36" t="str">
        <f t="shared" si="3"/>
        <v>4</v>
      </c>
      <c r="B375" s="4" t="str">
        <f t="shared" si="3"/>
        <v>Salida Nacional / National exit</v>
      </c>
      <c r="C375" s="46" cm="1">
        <f t="array" ref="C375">SUMPRODUCT('Distance Matrix_ex'!$B88:$W88,TRANSPOSE('Entry capacity'!C$12:C$33))/(SUM('Entry capacity'!$C$12:$C$33)-IFERROR(VLOOKUP($A375,'Entry capacity'!$A$12:$C$33,3,FALSE),0))</f>
        <v>744.62075347311918</v>
      </c>
    </row>
    <row r="376" spans="1:3" ht="15" customHeight="1" x14ac:dyDescent="0.45">
      <c r="A376" s="36" t="str">
        <f t="shared" si="3"/>
        <v>40</v>
      </c>
      <c r="B376" s="4" t="str">
        <f t="shared" si="3"/>
        <v>Salida Nacional / National exit</v>
      </c>
      <c r="C376" s="46" cm="1">
        <f t="array" ref="C376">SUMPRODUCT('Distance Matrix_ex'!$B89:$W89,TRANSPOSE('Entry capacity'!C$12:C$33))/(SUM('Entry capacity'!$C$12:$C$33)-IFERROR(VLOOKUP($A376,'Entry capacity'!$A$12:$C$33,3,FALSE),0))</f>
        <v>658.49823940199258</v>
      </c>
    </row>
    <row r="377" spans="1:3" ht="15" customHeight="1" x14ac:dyDescent="0.45">
      <c r="A377" s="36" t="str">
        <f t="shared" si="3"/>
        <v>41.01</v>
      </c>
      <c r="B377" s="4" t="str">
        <f t="shared" si="3"/>
        <v>Salida Nacional / National exit</v>
      </c>
      <c r="C377" s="46" cm="1">
        <f t="array" ref="C377">SUMPRODUCT('Distance Matrix_ex'!$B90:$W90,TRANSPOSE('Entry capacity'!C$12:C$33))/(SUM('Entry capacity'!$C$12:$C$33)-IFERROR(VLOOKUP($A377,'Entry capacity'!$A$12:$C$33,3,FALSE),0))</f>
        <v>671.00300380463284</v>
      </c>
    </row>
    <row r="378" spans="1:3" ht="15" customHeight="1" x14ac:dyDescent="0.45">
      <c r="A378" s="36" t="str">
        <f t="shared" si="3"/>
        <v>41.02</v>
      </c>
      <c r="B378" s="4" t="str">
        <f t="shared" si="3"/>
        <v>Salida Nacional / National exit</v>
      </c>
      <c r="C378" s="46" cm="1">
        <f t="array" ref="C378">SUMPRODUCT('Distance Matrix_ex'!$B91:$W91,TRANSPOSE('Entry capacity'!C$12:C$33))/(SUM('Entry capacity'!$C$12:$C$33)-IFERROR(VLOOKUP($A378,'Entry capacity'!$A$12:$C$33,3,FALSE),0))</f>
        <v>683.54745985684394</v>
      </c>
    </row>
    <row r="379" spans="1:3" ht="15" customHeight="1" x14ac:dyDescent="0.45">
      <c r="A379" s="36" t="str">
        <f t="shared" ref="A379:B398" si="4">A92</f>
        <v>41.02</v>
      </c>
      <c r="B379" s="4" t="str">
        <f t="shared" si="4"/>
        <v>Salida Nacional / National exit</v>
      </c>
      <c r="C379" s="46" cm="1">
        <f t="array" ref="C379">SUMPRODUCT('Distance Matrix_ex'!$B92:$W92,TRANSPOSE('Entry capacity'!C$12:C$33))/(SUM('Entry capacity'!$C$12:$C$33)-IFERROR(VLOOKUP($A379,'Entry capacity'!$A$12:$C$33,3,FALSE),0))</f>
        <v>688.60465911200731</v>
      </c>
    </row>
    <row r="380" spans="1:3" ht="15" customHeight="1" x14ac:dyDescent="0.45">
      <c r="A380" s="36" t="str">
        <f t="shared" si="4"/>
        <v>41.03X01</v>
      </c>
      <c r="B380" s="4" t="str">
        <f t="shared" si="4"/>
        <v>Salida Nacional / National exit</v>
      </c>
      <c r="C380" s="46" cm="1">
        <f t="array" ref="C380">SUMPRODUCT('Distance Matrix_ex'!$B93:$W93,TRANSPOSE('Entry capacity'!C$12:C$33))/(SUM('Entry capacity'!$C$12:$C$33)-IFERROR(VLOOKUP($A380,'Entry capacity'!$A$12:$C$33,3,FALSE),0))</f>
        <v>692.03081694872685</v>
      </c>
    </row>
    <row r="381" spans="1:3" ht="15" customHeight="1" x14ac:dyDescent="0.45">
      <c r="A381" s="36" t="str">
        <f t="shared" si="4"/>
        <v>41.04</v>
      </c>
      <c r="B381" s="4" t="str">
        <f t="shared" si="4"/>
        <v>Salida Nacional / National exit</v>
      </c>
      <c r="C381" s="46" cm="1">
        <f t="array" ref="C381">SUMPRODUCT('Distance Matrix_ex'!$B94:$W94,TRANSPOSE('Entry capacity'!C$12:C$33))/(SUM('Entry capacity'!$C$12:$C$33)-IFERROR(VLOOKUP($A381,'Entry capacity'!$A$12:$C$33,3,FALSE),0))</f>
        <v>700.19961605276694</v>
      </c>
    </row>
    <row r="382" spans="1:3" ht="15" customHeight="1" x14ac:dyDescent="0.45">
      <c r="A382" s="36" t="str">
        <f t="shared" si="4"/>
        <v>41.05</v>
      </c>
      <c r="B382" s="4" t="str">
        <f t="shared" si="4"/>
        <v>Salida Nacional / National exit</v>
      </c>
      <c r="C382" s="46" cm="1">
        <f t="array" ref="C382">SUMPRODUCT('Distance Matrix_ex'!$B95:$W95,TRANSPOSE('Entry capacity'!C$12:C$33))/(SUM('Entry capacity'!$C$12:$C$33)-IFERROR(VLOOKUP($A382,'Entry capacity'!$A$12:$C$33,3,FALSE),0))</f>
        <v>707.15290095687169</v>
      </c>
    </row>
    <row r="383" spans="1:3" ht="15" customHeight="1" x14ac:dyDescent="0.45">
      <c r="A383" s="36" t="str">
        <f t="shared" si="4"/>
        <v>41.06</v>
      </c>
      <c r="B383" s="4" t="str">
        <f t="shared" si="4"/>
        <v>Salida Nacional / National exit</v>
      </c>
      <c r="C383" s="46" cm="1">
        <f t="array" ref="C383">SUMPRODUCT('Distance Matrix_ex'!$B96:$W96,TRANSPOSE('Entry capacity'!C$12:C$33))/(SUM('Entry capacity'!$C$12:$C$33)-IFERROR(VLOOKUP($A383,'Entry capacity'!$A$12:$C$33,3,FALSE),0))</f>
        <v>715.50519222048683</v>
      </c>
    </row>
    <row r="384" spans="1:3" ht="15" customHeight="1" x14ac:dyDescent="0.45">
      <c r="A384" s="36" t="str">
        <f t="shared" si="4"/>
        <v>41.07X</v>
      </c>
      <c r="B384" s="4" t="str">
        <f t="shared" si="4"/>
        <v>Salida Nacional / National exit</v>
      </c>
      <c r="C384" s="46" cm="1">
        <f t="array" ref="C384">SUMPRODUCT('Distance Matrix_ex'!$B97:$W97,TRANSPOSE('Entry capacity'!C$12:C$33))/(SUM('Entry capacity'!$C$12:$C$33)-IFERROR(VLOOKUP($A384,'Entry capacity'!$A$12:$C$33,3,FALSE),0))</f>
        <v>717.92651204048639</v>
      </c>
    </row>
    <row r="385" spans="1:3" ht="15" customHeight="1" x14ac:dyDescent="0.45">
      <c r="A385" s="36" t="str">
        <f t="shared" si="4"/>
        <v>41.08</v>
      </c>
      <c r="B385" s="4" t="str">
        <f t="shared" si="4"/>
        <v>Salida Nacional / National exit</v>
      </c>
      <c r="C385" s="46" cm="1">
        <f t="array" ref="C385">SUMPRODUCT('Distance Matrix_ex'!$B98:$W98,TRANSPOSE('Entry capacity'!C$12:C$33))/(SUM('Entry capacity'!$C$12:$C$33)-IFERROR(VLOOKUP($A385,'Entry capacity'!$A$12:$C$33,3,FALSE),0))</f>
        <v>731.91366306163081</v>
      </c>
    </row>
    <row r="386" spans="1:3" ht="15" customHeight="1" x14ac:dyDescent="0.45">
      <c r="A386" s="36" t="str">
        <f t="shared" si="4"/>
        <v>41.09</v>
      </c>
      <c r="B386" s="4" t="str">
        <f t="shared" si="4"/>
        <v>Salida Nacional / National exit</v>
      </c>
      <c r="C386" s="46" cm="1">
        <f t="array" ref="C386">SUMPRODUCT('Distance Matrix_ex'!$B99:$W99,TRANSPOSE('Entry capacity'!C$12:C$33))/(SUM('Entry capacity'!$C$12:$C$33)-IFERROR(VLOOKUP($A386,'Entry capacity'!$A$12:$C$33,3,FALSE),0))</f>
        <v>748.68814736393733</v>
      </c>
    </row>
    <row r="387" spans="1:3" ht="15" customHeight="1" x14ac:dyDescent="0.45">
      <c r="A387" s="36" t="str">
        <f t="shared" si="4"/>
        <v>41.10</v>
      </c>
      <c r="B387" s="4" t="str">
        <f t="shared" si="4"/>
        <v>Salida Nacional / National exit</v>
      </c>
      <c r="C387" s="46" cm="1">
        <f t="array" ref="C387">SUMPRODUCT('Distance Matrix_ex'!$B100:$W100,TRANSPOSE('Entry capacity'!C$12:C$33))/(SUM('Entry capacity'!$C$12:$C$33)-IFERROR(VLOOKUP($A387,'Entry capacity'!$A$12:$C$33,3,FALSE),0))</f>
        <v>760.80542590179391</v>
      </c>
    </row>
    <row r="388" spans="1:3" ht="15" customHeight="1" x14ac:dyDescent="0.45">
      <c r="A388" s="36" t="str">
        <f t="shared" si="4"/>
        <v>41-16</v>
      </c>
      <c r="B388" s="4" t="str">
        <f t="shared" si="4"/>
        <v>Salida Nacional / National exit</v>
      </c>
      <c r="C388" s="46" cm="1">
        <f t="array" ref="C388">SUMPRODUCT('Distance Matrix_ex'!$B101:$W101,TRANSPOSE('Entry capacity'!C$12:C$33))/(SUM('Entry capacity'!$C$12:$C$33)-IFERROR(VLOOKUP($A388,'Entry capacity'!$A$12:$C$33,3,FALSE),0))</f>
        <v>660.24589730679998</v>
      </c>
    </row>
    <row r="389" spans="1:3" ht="15" customHeight="1" x14ac:dyDescent="0.45">
      <c r="A389" s="36" t="str">
        <f t="shared" si="4"/>
        <v>41-16</v>
      </c>
      <c r="B389" s="4" t="str">
        <f t="shared" si="4"/>
        <v>Salida Nacional / National exit</v>
      </c>
      <c r="C389" s="46" cm="1">
        <f t="array" ref="C389">SUMPRODUCT('Distance Matrix_ex'!$B102:$W102,TRANSPOSE('Entry capacity'!C$12:C$33))/(SUM('Entry capacity'!$C$12:$C$33)-IFERROR(VLOOKUP($A389,'Entry capacity'!$A$12:$C$33,3,FALSE),0))</f>
        <v>660.31652775427199</v>
      </c>
    </row>
    <row r="390" spans="1:3" ht="15" customHeight="1" x14ac:dyDescent="0.45">
      <c r="A390" s="36" t="str">
        <f t="shared" si="4"/>
        <v>43X.00</v>
      </c>
      <c r="B390" s="4" t="str">
        <f t="shared" si="4"/>
        <v>Salida Nacional / National exit</v>
      </c>
      <c r="C390" s="46" cm="1">
        <f t="array" ref="C390">SUMPRODUCT('Distance Matrix_ex'!$B103:$W103,TRANSPOSE('Entry capacity'!C$12:C$33))/(SUM('Entry capacity'!$C$12:$C$33)-IFERROR(VLOOKUP($A390,'Entry capacity'!$A$12:$C$33,3,FALSE),0))</f>
        <v>652.52442154925336</v>
      </c>
    </row>
    <row r="391" spans="1:3" ht="15" customHeight="1" x14ac:dyDescent="0.45">
      <c r="A391" s="36" t="str">
        <f t="shared" si="4"/>
        <v>45.01DXC</v>
      </c>
      <c r="B391" s="4" t="str">
        <f t="shared" si="4"/>
        <v>Salida Nacional / National exit</v>
      </c>
      <c r="C391" s="46" cm="1">
        <f t="array" ref="C391">SUMPRODUCT('Distance Matrix_ex'!$B104:$W104,TRANSPOSE('Entry capacity'!C$12:C$33))/(SUM('Entry capacity'!$C$12:$C$33)-IFERROR(VLOOKUP($A391,'Entry capacity'!$A$12:$C$33,3,FALSE),0))</f>
        <v>658.94296358563156</v>
      </c>
    </row>
    <row r="392" spans="1:3" ht="15" customHeight="1" x14ac:dyDescent="0.45">
      <c r="A392" s="36" t="str">
        <f t="shared" si="4"/>
        <v>45.02</v>
      </c>
      <c r="B392" s="4" t="str">
        <f t="shared" si="4"/>
        <v>Salida Nacional / National exit</v>
      </c>
      <c r="C392" s="46" cm="1">
        <f t="array" ref="C392">SUMPRODUCT('Distance Matrix_ex'!$B105:$W105,TRANSPOSE('Entry capacity'!C$12:C$33))/(SUM('Entry capacity'!$C$12:$C$33)-IFERROR(VLOOKUP($A392,'Entry capacity'!$A$12:$C$33,3,FALSE),0))</f>
        <v>666.13223864950646</v>
      </c>
    </row>
    <row r="393" spans="1:3" ht="15" customHeight="1" x14ac:dyDescent="0.45">
      <c r="A393" s="36" t="str">
        <f t="shared" si="4"/>
        <v>45.03</v>
      </c>
      <c r="B393" s="4" t="str">
        <f t="shared" si="4"/>
        <v>Salida Nacional / National exit</v>
      </c>
      <c r="C393" s="46" cm="1">
        <f t="array" ref="C393">SUMPRODUCT('Distance Matrix_ex'!$B106:$W106,TRANSPOSE('Entry capacity'!C$12:C$33))/(SUM('Entry capacity'!$C$12:$C$33)-IFERROR(VLOOKUP($A393,'Entry capacity'!$A$12:$C$33,3,FALSE),0))</f>
        <v>667.79719715549754</v>
      </c>
    </row>
    <row r="394" spans="1:3" ht="15" customHeight="1" x14ac:dyDescent="0.45">
      <c r="A394" s="36" t="str">
        <f t="shared" si="4"/>
        <v>45.04</v>
      </c>
      <c r="B394" s="4" t="str">
        <f t="shared" si="4"/>
        <v>Salida Nacional / National exit</v>
      </c>
      <c r="C394" s="46" cm="1">
        <f t="array" ref="C394">SUMPRODUCT('Distance Matrix_ex'!$B107:$W107,TRANSPOSE('Entry capacity'!C$12:C$33))/(SUM('Entry capacity'!$C$12:$C$33)-IFERROR(VLOOKUP($A394,'Entry capacity'!$A$12:$C$33,3,FALSE),0))</f>
        <v>668.98307501826025</v>
      </c>
    </row>
    <row r="395" spans="1:3" ht="15" customHeight="1" x14ac:dyDescent="0.45">
      <c r="A395" s="36" t="str">
        <f t="shared" si="4"/>
        <v>45-16</v>
      </c>
      <c r="B395" s="4" t="str">
        <f t="shared" si="4"/>
        <v>Salida Nacional / National exit</v>
      </c>
      <c r="C395" s="46" cm="1">
        <f t="array" ref="C395">SUMPRODUCT('Distance Matrix_ex'!$B108:$W108,TRANSPOSE('Entry capacity'!C$12:C$33))/(SUM('Entry capacity'!$C$12:$C$33)-IFERROR(VLOOKUP($A395,'Entry capacity'!$A$12:$C$33,3,FALSE),0))</f>
        <v>658.84574612420829</v>
      </c>
    </row>
    <row r="396" spans="1:3" ht="15" customHeight="1" x14ac:dyDescent="0.45">
      <c r="A396" s="36" t="str">
        <f t="shared" si="4"/>
        <v>5D.03</v>
      </c>
      <c r="B396" s="4" t="str">
        <f t="shared" si="4"/>
        <v>Salida Nacional / National exit</v>
      </c>
      <c r="C396" s="46" cm="1">
        <f t="array" ref="C396">SUMPRODUCT('Distance Matrix_ex'!$B109:$W109,TRANSPOSE('Entry capacity'!C$12:C$33))/(SUM('Entry capacity'!$C$12:$C$33)-IFERROR(VLOOKUP($A396,'Entry capacity'!$A$12:$C$33,3,FALSE),0))</f>
        <v>773.47323302679877</v>
      </c>
    </row>
    <row r="397" spans="1:3" ht="15" customHeight="1" x14ac:dyDescent="0.45">
      <c r="A397" s="36" t="str">
        <f t="shared" si="4"/>
        <v>5D.03.04</v>
      </c>
      <c r="B397" s="4" t="str">
        <f t="shared" si="4"/>
        <v>Salida Nacional / National exit</v>
      </c>
      <c r="C397" s="46" cm="1">
        <f t="array" ref="C397">SUMPRODUCT('Distance Matrix_ex'!$B110:$W110,TRANSPOSE('Entry capacity'!C$12:C$33))/(SUM('Entry capacity'!$C$12:$C$33)-IFERROR(VLOOKUP($A397,'Entry capacity'!$A$12:$C$33,3,FALSE),0))</f>
        <v>776.45372242650171</v>
      </c>
    </row>
    <row r="398" spans="1:3" ht="15" customHeight="1" x14ac:dyDescent="0.45">
      <c r="A398" s="36" t="str">
        <f t="shared" si="4"/>
        <v>6</v>
      </c>
      <c r="B398" s="4" t="str">
        <f t="shared" si="4"/>
        <v>Salida Nacional / National exit</v>
      </c>
      <c r="C398" s="46" cm="1">
        <f t="array" ref="C398">SUMPRODUCT('Distance Matrix_ex'!$B111:$W111,TRANSPOSE('Entry capacity'!C$12:C$33))/(SUM('Entry capacity'!$C$12:$C$33)-IFERROR(VLOOKUP($A398,'Entry capacity'!$A$12:$C$33,3,FALSE),0))</f>
        <v>724.06095172748837</v>
      </c>
    </row>
    <row r="399" spans="1:3" ht="15" customHeight="1" x14ac:dyDescent="0.45">
      <c r="A399" s="36" t="str">
        <f t="shared" ref="A399:B418" si="5">A112</f>
        <v>6</v>
      </c>
      <c r="B399" s="4" t="str">
        <f t="shared" si="5"/>
        <v>Salida Nacional / National exit</v>
      </c>
      <c r="C399" s="46" cm="1">
        <f t="array" ref="C399">SUMPRODUCT('Distance Matrix_ex'!$B112:$W112,TRANSPOSE('Entry capacity'!C$12:C$33))/(SUM('Entry capacity'!$C$12:$C$33)-IFERROR(VLOOKUP($A399,'Entry capacity'!$A$12:$C$33,3,FALSE),0))</f>
        <v>716.09711026428886</v>
      </c>
    </row>
    <row r="400" spans="1:3" ht="15" customHeight="1" x14ac:dyDescent="0.45">
      <c r="A400" s="36" t="str">
        <f t="shared" si="5"/>
        <v>7B</v>
      </c>
      <c r="B400" s="4" t="str">
        <f t="shared" si="5"/>
        <v>Salida Nacional / National exit</v>
      </c>
      <c r="C400" s="46" cm="1">
        <f t="array" ref="C400">SUMPRODUCT('Distance Matrix_ex'!$B113:$W113,TRANSPOSE('Entry capacity'!C$12:C$33))/(SUM('Entry capacity'!$C$12:$C$33)-IFERROR(VLOOKUP($A400,'Entry capacity'!$A$12:$C$33,3,FALSE),0))</f>
        <v>711.65249850370674</v>
      </c>
    </row>
    <row r="401" spans="1:3" ht="15" customHeight="1" x14ac:dyDescent="0.45">
      <c r="A401" s="36" t="str">
        <f t="shared" si="5"/>
        <v>9E.C.</v>
      </c>
      <c r="B401" s="4" t="str">
        <f t="shared" si="5"/>
        <v>Salida Nacional / National exit</v>
      </c>
      <c r="C401" s="46" cm="1">
        <f t="array" ref="C401">SUMPRODUCT('Distance Matrix_ex'!$B114:$W114,TRANSPOSE('Entry capacity'!C$12:C$33))/(SUM('Entry capacity'!$C$12:$C$33)-IFERROR(VLOOKUP($A401,'Entry capacity'!$A$12:$C$33,3,FALSE),0))</f>
        <v>703.16346365864149</v>
      </c>
    </row>
    <row r="402" spans="1:3" ht="15" customHeight="1" x14ac:dyDescent="0.45">
      <c r="A402" s="36" t="str">
        <f t="shared" si="5"/>
        <v>A1</v>
      </c>
      <c r="B402" s="4" t="str">
        <f t="shared" si="5"/>
        <v>Salida Nacional / National exit</v>
      </c>
      <c r="C402" s="46" cm="1">
        <f t="array" ref="C402">SUMPRODUCT('Distance Matrix_ex'!$B115:$W115,TRANSPOSE('Entry capacity'!C$12:C$33))/(SUM('Entry capacity'!$C$12:$C$33)-IFERROR(VLOOKUP($A402,'Entry capacity'!$A$12:$C$33,3,FALSE),0))</f>
        <v>752.82673509749884</v>
      </c>
    </row>
    <row r="403" spans="1:3" ht="15" customHeight="1" x14ac:dyDescent="0.45">
      <c r="A403" s="36" t="str">
        <f t="shared" si="5"/>
        <v>A10</v>
      </c>
      <c r="B403" s="4" t="str">
        <f t="shared" si="5"/>
        <v>Salida Nacional / National exit</v>
      </c>
      <c r="C403" s="46" cm="1">
        <f t="array" ref="C403">SUMPRODUCT('Distance Matrix_ex'!$B116:$W116,TRANSPOSE('Entry capacity'!C$12:C$33))/(SUM('Entry capacity'!$C$12:$C$33)-IFERROR(VLOOKUP($A403,'Entry capacity'!$A$12:$C$33,3,FALSE),0))</f>
        <v>636.28060711101728</v>
      </c>
    </row>
    <row r="404" spans="1:3" ht="15" customHeight="1" x14ac:dyDescent="0.45">
      <c r="A404" s="36" t="str">
        <f t="shared" si="5"/>
        <v>A3</v>
      </c>
      <c r="B404" s="4" t="str">
        <f t="shared" si="5"/>
        <v>Salida Nacional / National exit</v>
      </c>
      <c r="C404" s="46" cm="1">
        <f t="array" ref="C404">SUMPRODUCT('Distance Matrix_ex'!$B117:$W117,TRANSPOSE('Entry capacity'!C$12:C$33))/(SUM('Entry capacity'!$C$12:$C$33)-IFERROR(VLOOKUP($A404,'Entry capacity'!$A$12:$C$33,3,FALSE),0))</f>
        <v>708.65055522292096</v>
      </c>
    </row>
    <row r="405" spans="1:3" ht="15" customHeight="1" x14ac:dyDescent="0.45">
      <c r="A405" s="36" t="str">
        <f t="shared" si="5"/>
        <v>A36L</v>
      </c>
      <c r="B405" s="4" t="str">
        <f t="shared" si="5"/>
        <v>Salida Nacional / National exit</v>
      </c>
      <c r="C405" s="46" cm="1">
        <f t="array" ref="C405">SUMPRODUCT('Distance Matrix_ex'!$B118:$W118,TRANSPOSE('Entry capacity'!C$12:C$33))/(SUM('Entry capacity'!$C$12:$C$33)-IFERROR(VLOOKUP($A405,'Entry capacity'!$A$12:$C$33,3,FALSE),0))</f>
        <v>776.45272242650196</v>
      </c>
    </row>
    <row r="406" spans="1:3" ht="15" customHeight="1" x14ac:dyDescent="0.45">
      <c r="A406" s="36" t="str">
        <f t="shared" si="5"/>
        <v>A5A</v>
      </c>
      <c r="B406" s="4" t="str">
        <f t="shared" si="5"/>
        <v>Salida Nacional / National exit</v>
      </c>
      <c r="C406" s="46" cm="1">
        <f t="array" ref="C406">SUMPRODUCT('Distance Matrix_ex'!$B119:$W119,TRANSPOSE('Entry capacity'!C$12:C$33))/(SUM('Entry capacity'!$C$12:$C$33)-IFERROR(VLOOKUP($A406,'Entry capacity'!$A$12:$C$33,3,FALSE),0))</f>
        <v>691.03655754479394</v>
      </c>
    </row>
    <row r="407" spans="1:3" ht="15" customHeight="1" x14ac:dyDescent="0.45">
      <c r="A407" s="36" t="str">
        <f t="shared" si="5"/>
        <v>A6</v>
      </c>
      <c r="B407" s="4" t="str">
        <f t="shared" si="5"/>
        <v>Salida Nacional / National exit</v>
      </c>
      <c r="C407" s="46" cm="1">
        <f t="array" ref="C407">SUMPRODUCT('Distance Matrix_ex'!$B120:$W120,TRANSPOSE('Entry capacity'!C$12:C$33))/(SUM('Entry capacity'!$C$12:$C$33)-IFERROR(VLOOKUP($A407,'Entry capacity'!$A$12:$C$33,3,FALSE),0))</f>
        <v>677.47694998713973</v>
      </c>
    </row>
    <row r="408" spans="1:3" ht="15" customHeight="1" x14ac:dyDescent="0.45">
      <c r="A408" s="36" t="str">
        <f t="shared" si="5"/>
        <v>A7</v>
      </c>
      <c r="B408" s="4" t="str">
        <f t="shared" si="5"/>
        <v>Salida Nacional / National exit</v>
      </c>
      <c r="C408" s="46" cm="1">
        <f t="array" ref="C408">SUMPRODUCT('Distance Matrix_ex'!$B121:$W121,TRANSPOSE('Entry capacity'!C$12:C$33))/(SUM('Entry capacity'!$C$12:$C$33)-IFERROR(VLOOKUP($A408,'Entry capacity'!$A$12:$C$33,3,FALSE),0))</f>
        <v>663.18394787714897</v>
      </c>
    </row>
    <row r="409" spans="1:3" ht="15" customHeight="1" x14ac:dyDescent="0.45">
      <c r="A409" s="36" t="str">
        <f t="shared" si="5"/>
        <v>A7</v>
      </c>
      <c r="B409" s="4" t="str">
        <f t="shared" si="5"/>
        <v>Salida Nacional / National exit</v>
      </c>
      <c r="C409" s="46" cm="1">
        <f t="array" ref="C409">SUMPRODUCT('Distance Matrix_ex'!$B122:$W122,TRANSPOSE('Entry capacity'!C$12:C$33))/(SUM('Entry capacity'!$C$12:$C$33)-IFERROR(VLOOKUP($A409,'Entry capacity'!$A$12:$C$33,3,FALSE),0))</f>
        <v>658.51084645233982</v>
      </c>
    </row>
    <row r="410" spans="1:3" ht="15" customHeight="1" x14ac:dyDescent="0.45">
      <c r="A410" s="36" t="str">
        <f t="shared" si="5"/>
        <v>A9</v>
      </c>
      <c r="B410" s="4" t="str">
        <f t="shared" si="5"/>
        <v>Salida Nacional / National exit</v>
      </c>
      <c r="C410" s="46" cm="1">
        <f t="array" ref="C410">SUMPRODUCT('Distance Matrix_ex'!$B123:$W123,TRANSPOSE('Entry capacity'!C$12:C$33))/(SUM('Entry capacity'!$C$12:$C$33)-IFERROR(VLOOKUP($A410,'Entry capacity'!$A$12:$C$33,3,FALSE),0))</f>
        <v>650.87621879976439</v>
      </c>
    </row>
    <row r="411" spans="1:3" ht="15" customHeight="1" x14ac:dyDescent="0.45">
      <c r="A411" s="36" t="str">
        <f t="shared" si="5"/>
        <v>A9A</v>
      </c>
      <c r="B411" s="4" t="str">
        <f t="shared" si="5"/>
        <v>Salida Nacional / National exit</v>
      </c>
      <c r="C411" s="46" cm="1">
        <f t="array" ref="C411">SUMPRODUCT('Distance Matrix_ex'!$B124:$W124,TRANSPOSE('Entry capacity'!C$12:C$33))/(SUM('Entry capacity'!$C$12:$C$33)-IFERROR(VLOOKUP($A411,'Entry capacity'!$A$12:$C$33,3,FALSE),0))</f>
        <v>649.23306806161213</v>
      </c>
    </row>
    <row r="412" spans="1:3" ht="15" customHeight="1" x14ac:dyDescent="0.45">
      <c r="A412" s="36" t="str">
        <f t="shared" si="5"/>
        <v>A9B</v>
      </c>
      <c r="B412" s="4" t="str">
        <f t="shared" si="5"/>
        <v>Salida Nacional / National exit</v>
      </c>
      <c r="C412" s="46" cm="1">
        <f t="array" ref="C412">SUMPRODUCT('Distance Matrix_ex'!$B125:$W125,TRANSPOSE('Entry capacity'!C$12:C$33))/(SUM('Entry capacity'!$C$12:$C$33)-IFERROR(VLOOKUP($A412,'Entry capacity'!$A$12:$C$33,3,FALSE),0))</f>
        <v>642.57372987942415</v>
      </c>
    </row>
    <row r="413" spans="1:3" ht="15" customHeight="1" x14ac:dyDescent="0.45">
      <c r="A413" s="36" t="str">
        <f t="shared" si="5"/>
        <v>B02</v>
      </c>
      <c r="B413" s="4" t="str">
        <f t="shared" si="5"/>
        <v>Salida Nacional / National exit</v>
      </c>
      <c r="C413" s="46" cm="1">
        <f t="array" ref="C413">SUMPRODUCT('Distance Matrix_ex'!$B126:$W126,TRANSPOSE('Entry capacity'!C$12:C$33))/(SUM('Entry capacity'!$C$12:$C$33)-IFERROR(VLOOKUP($A413,'Entry capacity'!$A$12:$C$33,3,FALSE),0))</f>
        <v>606.26477892597791</v>
      </c>
    </row>
    <row r="414" spans="1:3" ht="15" customHeight="1" x14ac:dyDescent="0.45">
      <c r="A414" s="36" t="str">
        <f t="shared" si="5"/>
        <v>B04</v>
      </c>
      <c r="B414" s="4" t="str">
        <f t="shared" si="5"/>
        <v>Salida Nacional / National exit</v>
      </c>
      <c r="C414" s="46" cm="1">
        <f t="array" ref="C414">SUMPRODUCT('Distance Matrix_ex'!$B127:$W127,TRANSPOSE('Entry capacity'!C$12:C$33))/(SUM('Entry capacity'!$C$12:$C$33)-IFERROR(VLOOKUP($A414,'Entry capacity'!$A$12:$C$33,3,FALSE),0))</f>
        <v>599.49261592832818</v>
      </c>
    </row>
    <row r="415" spans="1:3" ht="15" customHeight="1" x14ac:dyDescent="0.45">
      <c r="A415" s="36" t="str">
        <f t="shared" si="5"/>
        <v>B05</v>
      </c>
      <c r="B415" s="4" t="str">
        <f t="shared" si="5"/>
        <v>Salida Nacional / National exit</v>
      </c>
      <c r="C415" s="46" cm="1">
        <f t="array" ref="C415">SUMPRODUCT('Distance Matrix_ex'!$B128:$W128,TRANSPOSE('Entry capacity'!C$12:C$33))/(SUM('Entry capacity'!$C$12:$C$33)-IFERROR(VLOOKUP($A415,'Entry capacity'!$A$12:$C$33,3,FALSE),0))</f>
        <v>599.70050927337547</v>
      </c>
    </row>
    <row r="416" spans="1:3" ht="15" customHeight="1" x14ac:dyDescent="0.45">
      <c r="A416" s="36" t="str">
        <f t="shared" si="5"/>
        <v>B07</v>
      </c>
      <c r="B416" s="4" t="str">
        <f t="shared" si="5"/>
        <v>Salida Nacional / National exit</v>
      </c>
      <c r="C416" s="46" cm="1">
        <f t="array" ref="C416">SUMPRODUCT('Distance Matrix_ex'!$B129:$W129,TRANSPOSE('Entry capacity'!C$12:C$33))/(SUM('Entry capacity'!$C$12:$C$33)-IFERROR(VLOOKUP($A416,'Entry capacity'!$A$12:$C$33,3,FALSE),0))</f>
        <v>600.54259549799212</v>
      </c>
    </row>
    <row r="417" spans="1:3" ht="15" customHeight="1" x14ac:dyDescent="0.45">
      <c r="A417" s="36" t="str">
        <f t="shared" si="5"/>
        <v>B08</v>
      </c>
      <c r="B417" s="4" t="str">
        <f t="shared" si="5"/>
        <v>Salida Nacional / National exit</v>
      </c>
      <c r="C417" s="46" cm="1">
        <f t="array" ref="C417">SUMPRODUCT('Distance Matrix_ex'!$B130:$W130,TRANSPOSE('Entry capacity'!C$12:C$33))/(SUM('Entry capacity'!$C$12:$C$33)-IFERROR(VLOOKUP($A417,'Entry capacity'!$A$12:$C$33,3,FALSE),0))</f>
        <v>601.40494808622952</v>
      </c>
    </row>
    <row r="418" spans="1:3" ht="15" customHeight="1" x14ac:dyDescent="0.45">
      <c r="A418" s="36" t="str">
        <f t="shared" si="5"/>
        <v>B10</v>
      </c>
      <c r="B418" s="4" t="str">
        <f t="shared" si="5"/>
        <v>Salida Nacional / National exit</v>
      </c>
      <c r="C418" s="46" cm="1">
        <f t="array" ref="C418">SUMPRODUCT('Distance Matrix_ex'!$B131:$W131,TRANSPOSE('Entry capacity'!C$12:C$33))/(SUM('Entry capacity'!$C$12:$C$33)-IFERROR(VLOOKUP($A418,'Entry capacity'!$A$12:$C$33,3,FALSE),0))</f>
        <v>600.00473941107373</v>
      </c>
    </row>
    <row r="419" spans="1:3" ht="15" customHeight="1" x14ac:dyDescent="0.45">
      <c r="A419" s="36" t="str">
        <f t="shared" ref="A419:B438" si="6">A132</f>
        <v>B10</v>
      </c>
      <c r="B419" s="4" t="str">
        <f t="shared" si="6"/>
        <v>Salida Nacional / National exit</v>
      </c>
      <c r="C419" s="46" cm="1">
        <f t="array" ref="C419">SUMPRODUCT('Distance Matrix_ex'!$B132:$W132,TRANSPOSE('Entry capacity'!C$12:C$33))/(SUM('Entry capacity'!$C$12:$C$33)-IFERROR(VLOOKUP($A419,'Entry capacity'!$A$12:$C$33,3,FALSE),0))</f>
        <v>597.43588413466034</v>
      </c>
    </row>
    <row r="420" spans="1:3" ht="15" customHeight="1" x14ac:dyDescent="0.45">
      <c r="A420" s="36" t="str">
        <f t="shared" si="6"/>
        <v>B18</v>
      </c>
      <c r="B420" s="4" t="str">
        <f t="shared" si="6"/>
        <v>Salida Nacional / National exit</v>
      </c>
      <c r="C420" s="46" cm="1">
        <f t="array" ref="C420">SUMPRODUCT('Distance Matrix_ex'!$B133:$W133,TRANSPOSE('Entry capacity'!C$12:C$33))/(SUM('Entry capacity'!$C$12:$C$33)-IFERROR(VLOOKUP($A420,'Entry capacity'!$A$12:$C$33,3,FALSE),0))</f>
        <v>590.10092036609262</v>
      </c>
    </row>
    <row r="421" spans="1:3" ht="15" customHeight="1" x14ac:dyDescent="0.45">
      <c r="A421" s="36" t="str">
        <f t="shared" si="6"/>
        <v>B19</v>
      </c>
      <c r="B421" s="4" t="str">
        <f t="shared" si="6"/>
        <v>Salida Nacional / National exit</v>
      </c>
      <c r="C421" s="46" cm="1">
        <f t="array" ref="C421">SUMPRODUCT('Distance Matrix_ex'!$B134:$W134,TRANSPOSE('Entry capacity'!C$12:C$33))/(SUM('Entry capacity'!$C$12:$C$33)-IFERROR(VLOOKUP($A421,'Entry capacity'!$A$12:$C$33,3,FALSE),0))</f>
        <v>589.83692862865371</v>
      </c>
    </row>
    <row r="422" spans="1:3" ht="15" customHeight="1" x14ac:dyDescent="0.45">
      <c r="A422" s="36" t="str">
        <f t="shared" si="6"/>
        <v>B20</v>
      </c>
      <c r="B422" s="4" t="str">
        <f t="shared" si="6"/>
        <v>Salida Nacional / National exit</v>
      </c>
      <c r="C422" s="46" cm="1">
        <f t="array" ref="C422">SUMPRODUCT('Distance Matrix_ex'!$B135:$W135,TRANSPOSE('Entry capacity'!C$12:C$33))/(SUM('Entry capacity'!$C$12:$C$33)-IFERROR(VLOOKUP($A422,'Entry capacity'!$A$12:$C$33,3,FALSE),0))</f>
        <v>589.63934364660577</v>
      </c>
    </row>
    <row r="423" spans="1:3" ht="15" customHeight="1" x14ac:dyDescent="0.45">
      <c r="A423" s="36" t="str">
        <f t="shared" si="6"/>
        <v>BIO MADRID</v>
      </c>
      <c r="B423" s="4" t="str">
        <f t="shared" si="6"/>
        <v>Salida Nacional / National exit</v>
      </c>
      <c r="C423" s="46" cm="1">
        <f t="array" ref="C423">SUMPRODUCT('Distance Matrix_ex'!$B136:$W136,TRANSPOSE('Entry capacity'!C$12:C$33))/(SUM('Entry capacity'!$C$12:$C$33)-IFERROR(VLOOKUP($A423,'Entry capacity'!$A$12:$C$33,3,FALSE),0))</f>
        <v>589.81395092410833</v>
      </c>
    </row>
    <row r="424" spans="1:3" ht="15" customHeight="1" x14ac:dyDescent="0.45">
      <c r="A424" s="36" t="str">
        <f t="shared" si="6"/>
        <v>B22</v>
      </c>
      <c r="B424" s="4" t="str">
        <f t="shared" si="6"/>
        <v>Salida Nacional / National exit</v>
      </c>
      <c r="C424" s="46" cm="1">
        <f t="array" ref="C424">SUMPRODUCT('Distance Matrix_ex'!$B137:$W137,TRANSPOSE('Entry capacity'!C$12:C$33))/(SUM('Entry capacity'!$C$12:$C$33)-IFERROR(VLOOKUP($A424,'Entry capacity'!$A$12:$C$33,3,FALSE),0))</f>
        <v>589.42438957344825</v>
      </c>
    </row>
    <row r="425" spans="1:3" ht="15" customHeight="1" x14ac:dyDescent="0.45">
      <c r="A425" s="36" t="str">
        <f t="shared" si="6"/>
        <v>C1.01</v>
      </c>
      <c r="B425" s="4" t="str">
        <f t="shared" si="6"/>
        <v>Salida Nacional / National exit</v>
      </c>
      <c r="C425" s="46" cm="1">
        <f t="array" ref="C425">SUMPRODUCT('Distance Matrix_ex'!$B138:$W138,TRANSPOSE('Entry capacity'!C$12:C$33))/(SUM('Entry capacity'!$C$12:$C$33)-IFERROR(VLOOKUP($A425,'Entry capacity'!$A$12:$C$33,3,FALSE),0))</f>
        <v>671.04188814910674</v>
      </c>
    </row>
    <row r="426" spans="1:3" ht="15" customHeight="1" x14ac:dyDescent="0.45">
      <c r="A426" s="36" t="str">
        <f t="shared" si="6"/>
        <v>C2X.01</v>
      </c>
      <c r="B426" s="4" t="str">
        <f t="shared" si="6"/>
        <v>Salida Nacional / National exit</v>
      </c>
      <c r="C426" s="46" cm="1">
        <f t="array" ref="C426">SUMPRODUCT('Distance Matrix_ex'!$B139:$W139,TRANSPOSE('Entry capacity'!C$12:C$33))/(SUM('Entry capacity'!$C$12:$C$33)-IFERROR(VLOOKUP($A426,'Entry capacity'!$A$12:$C$33,3,FALSE),0))</f>
        <v>678.07351038960326</v>
      </c>
    </row>
    <row r="427" spans="1:3" ht="15" customHeight="1" x14ac:dyDescent="0.45">
      <c r="A427" s="36" t="str">
        <f t="shared" si="6"/>
        <v>CC.BE</v>
      </c>
      <c r="B427" s="4" t="str">
        <f t="shared" si="6"/>
        <v>Salida Nacional / National exit</v>
      </c>
      <c r="C427" s="46" cm="1">
        <f t="array" ref="C427">SUMPRODUCT('Distance Matrix_ex'!$B140:$W140,TRANSPOSE('Entry capacity'!C$12:C$33))/(SUM('Entry capacity'!$C$12:$C$33)-IFERROR(VLOOKUP($A427,'Entry capacity'!$A$12:$C$33,3,FALSE),0))</f>
        <v>763.16138198532917</v>
      </c>
    </row>
    <row r="428" spans="1:3" ht="15" customHeight="1" x14ac:dyDescent="0.45">
      <c r="A428" s="36" t="str">
        <f t="shared" si="6"/>
        <v>CC.CT.E</v>
      </c>
      <c r="B428" s="4" t="str">
        <f t="shared" si="6"/>
        <v>Salida Nacional / National exit</v>
      </c>
      <c r="C428" s="46" cm="1">
        <f t="array" ref="C428">SUMPRODUCT('Distance Matrix_ex'!$B141:$W141,TRANSPOSE('Entry capacity'!C$12:C$33))/(SUM('Entry capacity'!$C$12:$C$33)-IFERROR(VLOOKUP($A428,'Entry capacity'!$A$12:$C$33,3,FALSE),0))</f>
        <v>823.65245711529951</v>
      </c>
    </row>
    <row r="429" spans="1:3" ht="15" customHeight="1" x14ac:dyDescent="0.45">
      <c r="A429" s="36" t="str">
        <f t="shared" si="6"/>
        <v>CC.CT.E</v>
      </c>
      <c r="B429" s="4" t="str">
        <f t="shared" si="6"/>
        <v>Salida Nacional / National exit</v>
      </c>
      <c r="C429" s="46" cm="1">
        <f t="array" ref="C429">SUMPRODUCT('Distance Matrix_ex'!$B142:$W142,TRANSPOSE('Entry capacity'!C$12:C$33))/(SUM('Entry capacity'!$C$12:$C$33)-IFERROR(VLOOKUP($A429,'Entry capacity'!$A$12:$C$33,3,FALSE),0))</f>
        <v>820.85245711529967</v>
      </c>
    </row>
    <row r="430" spans="1:3" ht="15" customHeight="1" x14ac:dyDescent="0.45">
      <c r="A430" s="36" t="str">
        <f t="shared" si="6"/>
        <v>CC.PV.BBE</v>
      </c>
      <c r="B430" s="4" t="str">
        <f t="shared" si="6"/>
        <v>Salida Nacional / National exit</v>
      </c>
      <c r="C430" s="46" cm="1">
        <f t="array" ref="C430">SUMPRODUCT('Distance Matrix_ex'!$B143:$W143,TRANSPOSE('Entry capacity'!C$12:C$33))/(SUM('Entry capacity'!$C$12:$C$33)-IFERROR(VLOOKUP($A430,'Entry capacity'!$A$12:$C$33,3,FALSE),0))</f>
        <v>678.79240445913263</v>
      </c>
    </row>
    <row r="431" spans="1:3" ht="15" customHeight="1" x14ac:dyDescent="0.45">
      <c r="A431" s="36" t="str">
        <f t="shared" si="6"/>
        <v>CC.SG.UF</v>
      </c>
      <c r="B431" s="4" t="str">
        <f t="shared" si="6"/>
        <v>Salida Nacional / National exit</v>
      </c>
      <c r="C431" s="46" cm="1">
        <f t="array" ref="C431">SUMPRODUCT('Distance Matrix_ex'!$B144:$W144,TRANSPOSE('Entry capacity'!C$12:C$33))/(SUM('Entry capacity'!$C$12:$C$33)-IFERROR(VLOOKUP($A431,'Entry capacity'!$A$12:$C$33,3,FALSE),0))</f>
        <v>623.89241620075654</v>
      </c>
    </row>
    <row r="432" spans="1:3" ht="15" customHeight="1" x14ac:dyDescent="0.45">
      <c r="A432" s="36" t="str">
        <f t="shared" si="6"/>
        <v>CC.SON.E</v>
      </c>
      <c r="B432" s="4" t="str">
        <f t="shared" si="6"/>
        <v>Salida Nacional / National exit</v>
      </c>
      <c r="C432" s="46" cm="1">
        <f t="array" ref="C432">SUMPRODUCT('Distance Matrix_ex'!$B145:$W145,TRANSPOSE('Entry capacity'!C$12:C$33))/(SUM('Entry capacity'!$C$12:$C$33)-IFERROR(VLOOKUP($A432,'Entry capacity'!$A$12:$C$33,3,FALSE),0))</f>
        <v>840.65245711529951</v>
      </c>
    </row>
    <row r="433" spans="1:3" ht="15" customHeight="1" x14ac:dyDescent="0.45">
      <c r="A433" s="36" t="str">
        <f t="shared" si="6"/>
        <v>D01A</v>
      </c>
      <c r="B433" s="4" t="str">
        <f t="shared" si="6"/>
        <v>Salida Nacional / National exit</v>
      </c>
      <c r="C433" s="46" cm="1">
        <f t="array" ref="C433">SUMPRODUCT('Distance Matrix_ex'!$B146:$W146,TRANSPOSE('Entry capacity'!C$12:C$33))/(SUM('Entry capacity'!$C$12:$C$33)-IFERROR(VLOOKUP($A433,'Entry capacity'!$A$12:$C$33,3,FALSE),0))</f>
        <v>618.37588118533336</v>
      </c>
    </row>
    <row r="434" spans="1:3" ht="15" customHeight="1" x14ac:dyDescent="0.45">
      <c r="A434" s="36" t="str">
        <f t="shared" si="6"/>
        <v>D03A</v>
      </c>
      <c r="B434" s="4" t="str">
        <f t="shared" si="6"/>
        <v>Salida Nacional / National exit</v>
      </c>
      <c r="C434" s="46" cm="1">
        <f t="array" ref="C434">SUMPRODUCT('Distance Matrix_ex'!$B147:$W147,TRANSPOSE('Entry capacity'!C$12:C$33))/(SUM('Entry capacity'!$C$12:$C$33)-IFERROR(VLOOKUP($A434,'Entry capacity'!$A$12:$C$33,3,FALSE),0))</f>
        <v>640.2743333290955</v>
      </c>
    </row>
    <row r="435" spans="1:3" ht="15" customHeight="1" x14ac:dyDescent="0.45">
      <c r="A435" s="36" t="str">
        <f t="shared" si="6"/>
        <v>D04</v>
      </c>
      <c r="B435" s="4" t="str">
        <f t="shared" si="6"/>
        <v>Salida Nacional / National exit</v>
      </c>
      <c r="C435" s="46" cm="1">
        <f t="array" ref="C435">SUMPRODUCT('Distance Matrix_ex'!$B148:$W148,TRANSPOSE('Entry capacity'!C$12:C$33))/(SUM('Entry capacity'!$C$12:$C$33)-IFERROR(VLOOKUP($A435,'Entry capacity'!$A$12:$C$33,3,FALSE),0))</f>
        <v>645.3718575153066</v>
      </c>
    </row>
    <row r="436" spans="1:3" ht="15" customHeight="1" x14ac:dyDescent="0.45">
      <c r="A436" s="36" t="str">
        <f t="shared" si="6"/>
        <v>D06</v>
      </c>
      <c r="B436" s="4" t="str">
        <f t="shared" si="6"/>
        <v>Salida Nacional / National exit</v>
      </c>
      <c r="C436" s="46" cm="1">
        <f t="array" ref="C436">SUMPRODUCT('Distance Matrix_ex'!$B149:$W149,TRANSPOSE('Entry capacity'!C$12:C$33))/(SUM('Entry capacity'!$C$12:$C$33)-IFERROR(VLOOKUP($A436,'Entry capacity'!$A$12:$C$33,3,FALSE),0))</f>
        <v>659.88562934284255</v>
      </c>
    </row>
    <row r="437" spans="1:3" ht="15" customHeight="1" x14ac:dyDescent="0.45">
      <c r="A437" s="36" t="str">
        <f t="shared" si="6"/>
        <v>D06A</v>
      </c>
      <c r="B437" s="4" t="str">
        <f t="shared" si="6"/>
        <v>Salida Nacional / National exit</v>
      </c>
      <c r="C437" s="46" cm="1">
        <f t="array" ref="C437">SUMPRODUCT('Distance Matrix_ex'!$B150:$W150,TRANSPOSE('Entry capacity'!C$12:C$33))/(SUM('Entry capacity'!$C$12:$C$33)-IFERROR(VLOOKUP($A437,'Entry capacity'!$A$12:$C$33,3,FALSE),0))</f>
        <v>664.02044819152025</v>
      </c>
    </row>
    <row r="438" spans="1:3" ht="15" customHeight="1" x14ac:dyDescent="0.45">
      <c r="A438" s="36" t="str">
        <f t="shared" si="6"/>
        <v>D07</v>
      </c>
      <c r="B438" s="4" t="str">
        <f t="shared" si="6"/>
        <v>Salida Nacional / National exit</v>
      </c>
      <c r="C438" s="46" cm="1">
        <f t="array" ref="C438">SUMPRODUCT('Distance Matrix_ex'!$B151:$W151,TRANSPOSE('Entry capacity'!C$12:C$33))/(SUM('Entry capacity'!$C$12:$C$33)-IFERROR(VLOOKUP($A438,'Entry capacity'!$A$12:$C$33,3,FALSE),0))</f>
        <v>665.1545782951215</v>
      </c>
    </row>
    <row r="439" spans="1:3" ht="15" customHeight="1" x14ac:dyDescent="0.45">
      <c r="A439" s="36" t="str">
        <f t="shared" ref="A439:B458" si="7">A152</f>
        <v>D07</v>
      </c>
      <c r="B439" s="4" t="str">
        <f t="shared" si="7"/>
        <v>Salida Nacional / National exit</v>
      </c>
      <c r="C439" s="46" cm="1">
        <f t="array" ref="C439">SUMPRODUCT('Distance Matrix_ex'!$B152:$W152,TRANSPOSE('Entry capacity'!C$12:C$33))/(SUM('Entry capacity'!$C$12:$C$33)-IFERROR(VLOOKUP($A439,'Entry capacity'!$A$12:$C$33,3,FALSE),0))</f>
        <v>695.90944487481727</v>
      </c>
    </row>
    <row r="440" spans="1:3" ht="15" customHeight="1" x14ac:dyDescent="0.45">
      <c r="A440" s="36" t="str">
        <f t="shared" si="7"/>
        <v>D07A</v>
      </c>
      <c r="B440" s="4" t="str">
        <f t="shared" si="7"/>
        <v>Salida Nacional / National exit</v>
      </c>
      <c r="C440" s="46" cm="1">
        <f t="array" ref="C440">SUMPRODUCT('Distance Matrix_ex'!$B153:$W153,TRANSPOSE('Entry capacity'!C$12:C$33))/(SUM('Entry capacity'!$C$12:$C$33)-IFERROR(VLOOKUP($A440,'Entry capacity'!$A$12:$C$33,3,FALSE),0))</f>
        <v>675.40869024293079</v>
      </c>
    </row>
    <row r="441" spans="1:3" ht="15" customHeight="1" x14ac:dyDescent="0.45">
      <c r="A441" s="36" t="str">
        <f t="shared" si="7"/>
        <v>D08A</v>
      </c>
      <c r="B441" s="4" t="str">
        <f t="shared" si="7"/>
        <v>Salida Nacional / National exit</v>
      </c>
      <c r="C441" s="46" cm="1">
        <f t="array" ref="C441">SUMPRODUCT('Distance Matrix_ex'!$B154:$W154,TRANSPOSE('Entry capacity'!C$12:C$33))/(SUM('Entry capacity'!$C$12:$C$33)-IFERROR(VLOOKUP($A441,'Entry capacity'!$A$12:$C$33,3,FALSE),0))</f>
        <v>684.93054687351651</v>
      </c>
    </row>
    <row r="442" spans="1:3" ht="15" customHeight="1" x14ac:dyDescent="0.45">
      <c r="A442" s="36" t="str">
        <f t="shared" si="7"/>
        <v>D10A</v>
      </c>
      <c r="B442" s="4" t="str">
        <f t="shared" si="7"/>
        <v>Salida Nacional / National exit</v>
      </c>
      <c r="C442" s="46" cm="1">
        <f t="array" ref="C442">SUMPRODUCT('Distance Matrix_ex'!$B155:$W155,TRANSPOSE('Entry capacity'!C$12:C$33))/(SUM('Entry capacity'!$C$12:$C$33)-IFERROR(VLOOKUP($A442,'Entry capacity'!$A$12:$C$33,3,FALSE),0))</f>
        <v>707.46025248764727</v>
      </c>
    </row>
    <row r="443" spans="1:3" ht="15" customHeight="1" x14ac:dyDescent="0.45">
      <c r="A443" s="36" t="str">
        <f t="shared" si="7"/>
        <v>D12A</v>
      </c>
      <c r="B443" s="4" t="str">
        <f t="shared" si="7"/>
        <v>Salida Nacional / National exit</v>
      </c>
      <c r="C443" s="46" cm="1">
        <f t="array" ref="C443">SUMPRODUCT('Distance Matrix_ex'!$B156:$W156,TRANSPOSE('Entry capacity'!C$12:C$33))/(SUM('Entry capacity'!$C$12:$C$33)-IFERROR(VLOOKUP($A443,'Entry capacity'!$A$12:$C$33,3,FALSE),0))</f>
        <v>730.64781113718561</v>
      </c>
    </row>
    <row r="444" spans="1:3" ht="15" customHeight="1" x14ac:dyDescent="0.45">
      <c r="A444" s="36" t="str">
        <f t="shared" si="7"/>
        <v>D13</v>
      </c>
      <c r="B444" s="4" t="str">
        <f t="shared" si="7"/>
        <v>Salida Nacional / National exit</v>
      </c>
      <c r="C444" s="46" cm="1">
        <f t="array" ref="C444">SUMPRODUCT('Distance Matrix_ex'!$B157:$W157,TRANSPOSE('Entry capacity'!C$12:C$33))/(SUM('Entry capacity'!$C$12:$C$33)-IFERROR(VLOOKUP($A444,'Entry capacity'!$A$12:$C$33,3,FALSE),0))</f>
        <v>739.56333974767347</v>
      </c>
    </row>
    <row r="445" spans="1:3" ht="15" customHeight="1" x14ac:dyDescent="0.45">
      <c r="A445" s="36" t="str">
        <f t="shared" si="7"/>
        <v>D13A</v>
      </c>
      <c r="B445" s="4" t="str">
        <f t="shared" si="7"/>
        <v>Salida Nacional / National exit</v>
      </c>
      <c r="C445" s="46" cm="1">
        <f t="array" ref="C445">SUMPRODUCT('Distance Matrix_ex'!$B158:$W158,TRANSPOSE('Entry capacity'!C$12:C$33))/(SUM('Entry capacity'!$C$12:$C$33)-IFERROR(VLOOKUP($A445,'Entry capacity'!$A$12:$C$33,3,FALSE),0))</f>
        <v>744.17676306878991</v>
      </c>
    </row>
    <row r="446" spans="1:3" ht="15" customHeight="1" x14ac:dyDescent="0.45">
      <c r="A446" s="36" t="str">
        <f t="shared" si="7"/>
        <v>D14</v>
      </c>
      <c r="B446" s="4" t="str">
        <f t="shared" si="7"/>
        <v>Salida Nacional / National exit</v>
      </c>
      <c r="C446" s="46" cm="1">
        <f t="array" ref="C446">SUMPRODUCT('Distance Matrix_ex'!$B159:$W159,TRANSPOSE('Entry capacity'!C$12:C$33))/(SUM('Entry capacity'!$C$12:$C$33)-IFERROR(VLOOKUP($A446,'Entry capacity'!$A$12:$C$33,3,FALSE),0))</f>
        <v>749.51645624231412</v>
      </c>
    </row>
    <row r="447" spans="1:3" ht="15" customHeight="1" x14ac:dyDescent="0.45">
      <c r="A447" s="36" t="str">
        <f t="shared" si="7"/>
        <v>D15</v>
      </c>
      <c r="B447" s="4" t="str">
        <f t="shared" si="7"/>
        <v>Salida Nacional / National exit</v>
      </c>
      <c r="C447" s="46" cm="1">
        <f t="array" ref="C447">SUMPRODUCT('Distance Matrix_ex'!$B160:$W160,TRANSPOSE('Entry capacity'!C$12:C$33))/(SUM('Entry capacity'!$C$12:$C$33)-IFERROR(VLOOKUP($A447,'Entry capacity'!$A$12:$C$33,3,FALSE),0))</f>
        <v>758.83674371328584</v>
      </c>
    </row>
    <row r="448" spans="1:3" ht="15" customHeight="1" x14ac:dyDescent="0.45">
      <c r="A448" s="36" t="str">
        <f t="shared" si="7"/>
        <v>D16</v>
      </c>
      <c r="B448" s="4" t="str">
        <f t="shared" si="7"/>
        <v>Salida Nacional / National exit</v>
      </c>
      <c r="C448" s="46" cm="1">
        <f t="array" ref="C448">SUMPRODUCT('Distance Matrix_ex'!$B161:$W161,TRANSPOSE('Entry capacity'!C$12:C$33))/(SUM('Entry capacity'!$C$12:$C$33)-IFERROR(VLOOKUP($A448,'Entry capacity'!$A$12:$C$33,3,FALSE),0))</f>
        <v>766.73548672374091</v>
      </c>
    </row>
    <row r="449" spans="1:3" ht="15" customHeight="1" x14ac:dyDescent="0.45">
      <c r="A449" s="36" t="str">
        <f t="shared" si="7"/>
        <v>D16</v>
      </c>
      <c r="B449" s="4" t="str">
        <f t="shared" si="7"/>
        <v>Salida Nacional / National exit</v>
      </c>
      <c r="C449" s="46" cm="1">
        <f t="array" ref="C449">SUMPRODUCT('Distance Matrix_ex'!$B162:$W162,TRANSPOSE('Entry capacity'!C$12:C$33))/(SUM('Entry capacity'!$C$12:$C$33)-IFERROR(VLOOKUP($A449,'Entry capacity'!$A$12:$C$33,3,FALSE),0))</f>
        <v>766.73596439325047</v>
      </c>
    </row>
    <row r="450" spans="1:3" ht="15" customHeight="1" x14ac:dyDescent="0.45">
      <c r="A450" s="36" t="str">
        <f t="shared" si="7"/>
        <v>E01</v>
      </c>
      <c r="B450" s="4" t="str">
        <f t="shared" si="7"/>
        <v>Salida Nacional / National exit</v>
      </c>
      <c r="C450" s="46" cm="1">
        <f t="array" ref="C450">SUMPRODUCT('Distance Matrix_ex'!$B163:$W163,TRANSPOSE('Entry capacity'!C$12:C$33))/(SUM('Entry capacity'!$C$12:$C$33)-IFERROR(VLOOKUP($A450,'Entry capacity'!$A$12:$C$33,3,FALSE),0))</f>
        <v>617.70329287175309</v>
      </c>
    </row>
    <row r="451" spans="1:3" ht="15" customHeight="1" x14ac:dyDescent="0.45">
      <c r="A451" s="36" t="str">
        <f t="shared" si="7"/>
        <v>E02</v>
      </c>
      <c r="B451" s="4" t="str">
        <f t="shared" si="7"/>
        <v>Salida Nacional / National exit</v>
      </c>
      <c r="C451" s="46" cm="1">
        <f t="array" ref="C451">SUMPRODUCT('Distance Matrix_ex'!$B164:$W164,TRANSPOSE('Entry capacity'!C$12:C$33))/(SUM('Entry capacity'!$C$12:$C$33)-IFERROR(VLOOKUP($A451,'Entry capacity'!$A$12:$C$33,3,FALSE),0))</f>
        <v>622.18852762170286</v>
      </c>
    </row>
    <row r="452" spans="1:3" ht="15" customHeight="1" x14ac:dyDescent="0.45">
      <c r="A452" s="36" t="str">
        <f t="shared" si="7"/>
        <v>E15</v>
      </c>
      <c r="B452" s="4" t="str">
        <f t="shared" si="7"/>
        <v>Salida Nacional / National exit</v>
      </c>
      <c r="C452" s="46" cm="1">
        <f t="array" ref="C452">SUMPRODUCT('Distance Matrix_ex'!$B165:$W165,TRANSPOSE('Entry capacity'!C$12:C$33))/(SUM('Entry capacity'!$C$12:$C$33)-IFERROR(VLOOKUP($A452,'Entry capacity'!$A$12:$C$33,3,FALSE),0))</f>
        <v>665.68132283234979</v>
      </c>
    </row>
    <row r="453" spans="1:3" ht="15" customHeight="1" x14ac:dyDescent="0.45">
      <c r="A453" s="36" t="str">
        <f t="shared" si="7"/>
        <v>EG01</v>
      </c>
      <c r="B453" s="4" t="str">
        <f t="shared" si="7"/>
        <v>Salida Nacional / National exit</v>
      </c>
      <c r="C453" s="46" cm="1">
        <f t="array" ref="C453">SUMPRODUCT('Distance Matrix_ex'!$B166:$W166,TRANSPOSE('Entry capacity'!C$12:C$33))/(SUM('Entry capacity'!$C$12:$C$33)-IFERROR(VLOOKUP($A453,'Entry capacity'!$A$12:$C$33,3,FALSE),0))</f>
        <v>638.53810974754424</v>
      </c>
    </row>
    <row r="454" spans="1:3" ht="15" customHeight="1" x14ac:dyDescent="0.45">
      <c r="A454" s="36" t="str">
        <f t="shared" si="7"/>
        <v>F00</v>
      </c>
      <c r="B454" s="4" t="str">
        <f t="shared" si="7"/>
        <v>Salida Nacional / National exit</v>
      </c>
      <c r="C454" s="46" cm="1">
        <f t="array" ref="C454">SUMPRODUCT('Distance Matrix_ex'!$B167:$W167,TRANSPOSE('Entry capacity'!C$12:C$33))/(SUM('Entry capacity'!$C$12:$C$33)-IFERROR(VLOOKUP($A454,'Entry capacity'!$A$12:$C$33,3,FALSE),0))</f>
        <v>944.59081688667482</v>
      </c>
    </row>
    <row r="455" spans="1:3" ht="15" customHeight="1" x14ac:dyDescent="0.45">
      <c r="A455" s="36" t="str">
        <f t="shared" si="7"/>
        <v>F02</v>
      </c>
      <c r="B455" s="4" t="str">
        <f t="shared" si="7"/>
        <v>Salida Nacional / National exit</v>
      </c>
      <c r="C455" s="46" cm="1">
        <f t="array" ref="C455">SUMPRODUCT('Distance Matrix_ex'!$B168:$W168,TRANSPOSE('Entry capacity'!C$12:C$33))/(SUM('Entry capacity'!$C$12:$C$33)-IFERROR(VLOOKUP($A455,'Entry capacity'!$A$12:$C$33,3,FALSE),0))</f>
        <v>924.87700096193612</v>
      </c>
    </row>
    <row r="456" spans="1:3" ht="15" customHeight="1" x14ac:dyDescent="0.45">
      <c r="A456" s="36" t="str">
        <f t="shared" si="7"/>
        <v>F06.2</v>
      </c>
      <c r="B456" s="4" t="str">
        <f t="shared" si="7"/>
        <v>Salida Nacional / National exit</v>
      </c>
      <c r="C456" s="46" cm="1">
        <f t="array" ref="C456">SUMPRODUCT('Distance Matrix_ex'!$B169:$W169,TRANSPOSE('Entry capacity'!C$12:C$33))/(SUM('Entry capacity'!$C$12:$C$33)-IFERROR(VLOOKUP($A456,'Entry capacity'!$A$12:$C$33,3,FALSE),0))</f>
        <v>866.14322964501446</v>
      </c>
    </row>
    <row r="457" spans="1:3" ht="15" customHeight="1" x14ac:dyDescent="0.45">
      <c r="A457" s="36" t="str">
        <f t="shared" si="7"/>
        <v>F07</v>
      </c>
      <c r="B457" s="4" t="str">
        <f t="shared" si="7"/>
        <v>Salida Nacional / National exit</v>
      </c>
      <c r="C457" s="46" cm="1">
        <f t="array" ref="C457">SUMPRODUCT('Distance Matrix_ex'!$B170:$W170,TRANSPOSE('Entry capacity'!C$12:C$33))/(SUM('Entry capacity'!$C$12:$C$33)-IFERROR(VLOOKUP($A457,'Entry capacity'!$A$12:$C$33,3,FALSE),0))</f>
        <v>860.30226761690847</v>
      </c>
    </row>
    <row r="458" spans="1:3" ht="15" customHeight="1" x14ac:dyDescent="0.45">
      <c r="A458" s="36" t="str">
        <f t="shared" si="7"/>
        <v>F07.01</v>
      </c>
      <c r="B458" s="4" t="str">
        <f t="shared" si="7"/>
        <v>Salida Nacional / National exit</v>
      </c>
      <c r="C458" s="46" cm="1">
        <f t="array" ref="C458">SUMPRODUCT('Distance Matrix_ex'!$B171:$W171,TRANSPOSE('Entry capacity'!C$12:C$33))/(SUM('Entry capacity'!$C$12:$C$33)-IFERROR(VLOOKUP($A458,'Entry capacity'!$A$12:$C$33,3,FALSE),0))</f>
        <v>852.26494219120605</v>
      </c>
    </row>
    <row r="459" spans="1:3" ht="15" customHeight="1" x14ac:dyDescent="0.45">
      <c r="A459" s="36" t="str">
        <f t="shared" ref="A459:B478" si="8">A172</f>
        <v>F07.01</v>
      </c>
      <c r="B459" s="4" t="str">
        <f t="shared" si="8"/>
        <v>Salida Nacional / National exit</v>
      </c>
      <c r="C459" s="46" cm="1">
        <f t="array" ref="C459">SUMPRODUCT('Distance Matrix_ex'!$B172:$W172,TRANSPOSE('Entry capacity'!C$12:C$33))/(SUM('Entry capacity'!$C$12:$C$33)-IFERROR(VLOOKUP($A459,'Entry capacity'!$A$12:$C$33,3,FALSE),0))</f>
        <v>794.67659844580737</v>
      </c>
    </row>
    <row r="460" spans="1:3" ht="15" customHeight="1" x14ac:dyDescent="0.45">
      <c r="A460" s="36" t="str">
        <f t="shared" si="8"/>
        <v>F08</v>
      </c>
      <c r="B460" s="4" t="str">
        <f t="shared" si="8"/>
        <v>Salida Nacional / National exit</v>
      </c>
      <c r="C460" s="46" cm="1">
        <f t="array" ref="C460">SUMPRODUCT('Distance Matrix_ex'!$B173:$W173,TRANSPOSE('Entry capacity'!C$12:C$33))/(SUM('Entry capacity'!$C$12:$C$33)-IFERROR(VLOOKUP($A460,'Entry capacity'!$A$12:$C$33,3,FALSE),0))</f>
        <v>848.39066452953705</v>
      </c>
    </row>
    <row r="461" spans="1:3" ht="15" customHeight="1" x14ac:dyDescent="0.45">
      <c r="A461" s="36" t="str">
        <f t="shared" si="8"/>
        <v>F09</v>
      </c>
      <c r="B461" s="4" t="str">
        <f t="shared" si="8"/>
        <v>Salida Nacional / National exit</v>
      </c>
      <c r="C461" s="46" cm="1">
        <f t="array" ref="C461">SUMPRODUCT('Distance Matrix_ex'!$B174:$W174,TRANSPOSE('Entry capacity'!C$12:C$33))/(SUM('Entry capacity'!$C$12:$C$33)-IFERROR(VLOOKUP($A461,'Entry capacity'!$A$12:$C$33,3,FALSE),0))</f>
        <v>832.00689364016148</v>
      </c>
    </row>
    <row r="462" spans="1:3" ht="15" customHeight="1" x14ac:dyDescent="0.45">
      <c r="A462" s="36" t="str">
        <f t="shared" si="8"/>
        <v>F11</v>
      </c>
      <c r="B462" s="4" t="str">
        <f t="shared" si="8"/>
        <v>Salida Nacional / National exit</v>
      </c>
      <c r="C462" s="46" cm="1">
        <f t="array" ref="C462">SUMPRODUCT('Distance Matrix_ex'!$B175:$W175,TRANSPOSE('Entry capacity'!C$12:C$33))/(SUM('Entry capacity'!$C$12:$C$33)-IFERROR(VLOOKUP($A462,'Entry capacity'!$A$12:$C$33,3,FALSE),0))</f>
        <v>794.13846671148508</v>
      </c>
    </row>
    <row r="463" spans="1:3" ht="15" customHeight="1" x14ac:dyDescent="0.45">
      <c r="A463" s="36" t="str">
        <f t="shared" si="8"/>
        <v>F13</v>
      </c>
      <c r="B463" s="4" t="str">
        <f t="shared" si="8"/>
        <v>Salida Nacional / National exit</v>
      </c>
      <c r="C463" s="46" cm="1">
        <f t="array" ref="C463">SUMPRODUCT('Distance Matrix_ex'!$B176:$W176,TRANSPOSE('Entry capacity'!C$12:C$33))/(SUM('Entry capacity'!$C$12:$C$33)-IFERROR(VLOOKUP($A463,'Entry capacity'!$A$12:$C$33,3,FALSE),0))</f>
        <v>761.57431074147109</v>
      </c>
    </row>
    <row r="464" spans="1:3" ht="15" customHeight="1" x14ac:dyDescent="0.45">
      <c r="A464" s="36" t="str">
        <f t="shared" si="8"/>
        <v>F14</v>
      </c>
      <c r="B464" s="4" t="str">
        <f t="shared" si="8"/>
        <v>Salida Nacional / National exit</v>
      </c>
      <c r="C464" s="46" cm="1">
        <f t="array" ref="C464">SUMPRODUCT('Distance Matrix_ex'!$B177:$W177,TRANSPOSE('Entry capacity'!C$12:C$33))/(SUM('Entry capacity'!$C$12:$C$33)-IFERROR(VLOOKUP($A464,'Entry capacity'!$A$12:$C$33,3,FALSE),0))</f>
        <v>742.10904618811708</v>
      </c>
    </row>
    <row r="465" spans="1:3" ht="15" customHeight="1" x14ac:dyDescent="0.45">
      <c r="A465" s="36" t="str">
        <f t="shared" si="8"/>
        <v>F19</v>
      </c>
      <c r="B465" s="4" t="str">
        <f t="shared" si="8"/>
        <v>Salida Nacional / National exit</v>
      </c>
      <c r="C465" s="46" cm="1">
        <f t="array" ref="C465">SUMPRODUCT('Distance Matrix_ex'!$B178:$W178,TRANSPOSE('Entry capacity'!C$12:C$33))/(SUM('Entry capacity'!$C$12:$C$33)-IFERROR(VLOOKUP($A465,'Entry capacity'!$A$12:$C$33,3,FALSE),0))</f>
        <v>738.70879985646286</v>
      </c>
    </row>
    <row r="466" spans="1:3" ht="15" customHeight="1" x14ac:dyDescent="0.45">
      <c r="A466" s="36" t="str">
        <f t="shared" si="8"/>
        <v>F21</v>
      </c>
      <c r="B466" s="4" t="str">
        <f t="shared" si="8"/>
        <v>Salida Nacional / National exit</v>
      </c>
      <c r="C466" s="46" cm="1">
        <f t="array" ref="C466">SUMPRODUCT('Distance Matrix_ex'!$B179:$W179,TRANSPOSE('Entry capacity'!C$12:C$33))/(SUM('Entry capacity'!$C$12:$C$33)-IFERROR(VLOOKUP($A466,'Entry capacity'!$A$12:$C$33,3,FALSE),0))</f>
        <v>709.18692438672269</v>
      </c>
    </row>
    <row r="467" spans="1:3" ht="15" customHeight="1" x14ac:dyDescent="0.45">
      <c r="A467" s="36" t="str">
        <f t="shared" si="8"/>
        <v>F23</v>
      </c>
      <c r="B467" s="4" t="str">
        <f t="shared" si="8"/>
        <v>Salida Nacional / National exit</v>
      </c>
      <c r="C467" s="46" cm="1">
        <f t="array" ref="C467">SUMPRODUCT('Distance Matrix_ex'!$B180:$W180,TRANSPOSE('Entry capacity'!C$12:C$33))/(SUM('Entry capacity'!$C$12:$C$33)-IFERROR(VLOOKUP($A467,'Entry capacity'!$A$12:$C$33,3,FALSE),0))</f>
        <v>696.89716289451303</v>
      </c>
    </row>
    <row r="468" spans="1:3" ht="15" customHeight="1" x14ac:dyDescent="0.45">
      <c r="A468" s="36" t="str">
        <f t="shared" si="8"/>
        <v>F25</v>
      </c>
      <c r="B468" s="4" t="str">
        <f t="shared" si="8"/>
        <v>Salida Nacional / National exit</v>
      </c>
      <c r="C468" s="46" cm="1">
        <f t="array" ref="C468">SUMPRODUCT('Distance Matrix_ex'!$B181:$W181,TRANSPOSE('Entry capacity'!C$12:C$33))/(SUM('Entry capacity'!$C$12:$C$33)-IFERROR(VLOOKUP($A468,'Entry capacity'!$A$12:$C$33,3,FALSE),0))</f>
        <v>645.70271217815969</v>
      </c>
    </row>
    <row r="469" spans="1:3" ht="15" customHeight="1" x14ac:dyDescent="0.45">
      <c r="A469" s="36" t="str">
        <f t="shared" si="8"/>
        <v>F25</v>
      </c>
      <c r="B469" s="4" t="str">
        <f t="shared" si="8"/>
        <v>Salida Nacional / National exit</v>
      </c>
      <c r="C469" s="46" cm="1">
        <f t="array" ref="C469">SUMPRODUCT('Distance Matrix_ex'!$B182:$W182,TRANSPOSE('Entry capacity'!C$12:C$33))/(SUM('Entry capacity'!$C$12:$C$33)-IFERROR(VLOOKUP($A469,'Entry capacity'!$A$12:$C$33,3,FALSE),0))</f>
        <v>629.03358249249527</v>
      </c>
    </row>
    <row r="470" spans="1:3" ht="15" customHeight="1" x14ac:dyDescent="0.45">
      <c r="A470" s="36" t="str">
        <f t="shared" si="8"/>
        <v>F26.02</v>
      </c>
      <c r="B470" s="4" t="str">
        <f t="shared" si="8"/>
        <v>Salida Nacional / National exit</v>
      </c>
      <c r="C470" s="46" cm="1">
        <f t="array" ref="C470">SUMPRODUCT('Distance Matrix_ex'!$B183:$W183,TRANSPOSE('Entry capacity'!C$12:C$33))/(SUM('Entry capacity'!$C$12:$C$33)-IFERROR(VLOOKUP($A470,'Entry capacity'!$A$12:$C$33,3,FALSE),0))</f>
        <v>626.00444860343248</v>
      </c>
    </row>
    <row r="471" spans="1:3" ht="15" customHeight="1" x14ac:dyDescent="0.45">
      <c r="A471" s="36" t="str">
        <f t="shared" si="8"/>
        <v>F26A</v>
      </c>
      <c r="B471" s="4" t="str">
        <f t="shared" si="8"/>
        <v>Salida Nacional / National exit</v>
      </c>
      <c r="C471" s="46" cm="1">
        <f t="array" ref="C471">SUMPRODUCT('Distance Matrix_ex'!$B184:$W184,TRANSPOSE('Entry capacity'!C$12:C$33))/(SUM('Entry capacity'!$C$12:$C$33)-IFERROR(VLOOKUP($A471,'Entry capacity'!$A$12:$C$33,3,FALSE),0))</f>
        <v>620.33284586092896</v>
      </c>
    </row>
    <row r="472" spans="1:3" ht="15" customHeight="1" x14ac:dyDescent="0.45">
      <c r="A472" s="36" t="str">
        <f t="shared" si="8"/>
        <v>F27</v>
      </c>
      <c r="B472" s="4" t="str">
        <f t="shared" si="8"/>
        <v>Salida Nacional / National exit</v>
      </c>
      <c r="C472" s="46" cm="1">
        <f t="array" ref="C472">SUMPRODUCT('Distance Matrix_ex'!$B185:$W185,TRANSPOSE('Entry capacity'!C$12:C$33))/(SUM('Entry capacity'!$C$12:$C$33)-IFERROR(VLOOKUP($A472,'Entry capacity'!$A$12:$C$33,3,FALSE),0))</f>
        <v>610.88893903089695</v>
      </c>
    </row>
    <row r="473" spans="1:3" ht="15" customHeight="1" x14ac:dyDescent="0.45">
      <c r="A473" s="36" t="str">
        <f t="shared" si="8"/>
        <v>F28</v>
      </c>
      <c r="B473" s="4" t="str">
        <f t="shared" si="8"/>
        <v>Salida Nacional / National exit</v>
      </c>
      <c r="C473" s="46" cm="1">
        <f t="array" ref="C473">SUMPRODUCT('Distance Matrix_ex'!$B186:$W186,TRANSPOSE('Entry capacity'!C$12:C$33))/(SUM('Entry capacity'!$C$12:$C$33)-IFERROR(VLOOKUP($A473,'Entry capacity'!$A$12:$C$33,3,FALSE),0))</f>
        <v>597.04633075562936</v>
      </c>
    </row>
    <row r="474" spans="1:3" ht="15" customHeight="1" x14ac:dyDescent="0.45">
      <c r="A474" s="36" t="str">
        <f t="shared" si="8"/>
        <v>G03</v>
      </c>
      <c r="B474" s="4" t="str">
        <f t="shared" si="8"/>
        <v>Salida Nacional / National exit</v>
      </c>
      <c r="C474" s="46" cm="1">
        <f t="array" ref="C474">SUMPRODUCT('Distance Matrix_ex'!$B187:$W187,TRANSPOSE('Entry capacity'!C$12:C$33))/(SUM('Entry capacity'!$C$12:$C$33)-IFERROR(VLOOKUP($A474,'Entry capacity'!$A$12:$C$33,3,FALSE),0))</f>
        <v>681.6215674963936</v>
      </c>
    </row>
    <row r="475" spans="1:3" ht="15" customHeight="1" x14ac:dyDescent="0.45">
      <c r="A475" s="36" t="str">
        <f t="shared" si="8"/>
        <v>G04</v>
      </c>
      <c r="B475" s="4" t="str">
        <f t="shared" si="8"/>
        <v>Salida Nacional / National exit</v>
      </c>
      <c r="C475" s="46" cm="1">
        <f t="array" ref="C475">SUMPRODUCT('Distance Matrix_ex'!$B188:$W188,TRANSPOSE('Entry capacity'!C$12:C$33))/(SUM('Entry capacity'!$C$12:$C$33)-IFERROR(VLOOKUP($A475,'Entry capacity'!$A$12:$C$33,3,FALSE),0))</f>
        <v>672.93993386841498</v>
      </c>
    </row>
    <row r="476" spans="1:3" ht="15" customHeight="1" x14ac:dyDescent="0.45">
      <c r="A476" s="36" t="str">
        <f t="shared" si="8"/>
        <v>G07</v>
      </c>
      <c r="B476" s="4" t="str">
        <f t="shared" si="8"/>
        <v>Salida Nacional / National exit</v>
      </c>
      <c r="C476" s="46" cm="1">
        <f t="array" ref="C476">SUMPRODUCT('Distance Matrix_ex'!$B189:$W189,TRANSPOSE('Entry capacity'!C$12:C$33))/(SUM('Entry capacity'!$C$12:$C$33)-IFERROR(VLOOKUP($A476,'Entry capacity'!$A$12:$C$33,3,FALSE),0))</f>
        <v>631.80517437620392</v>
      </c>
    </row>
    <row r="477" spans="1:3" ht="15" customHeight="1" x14ac:dyDescent="0.45">
      <c r="A477" s="36" t="str">
        <f t="shared" si="8"/>
        <v>H1</v>
      </c>
      <c r="B477" s="4" t="str">
        <f t="shared" si="8"/>
        <v>Salida Nacional / National exit</v>
      </c>
      <c r="C477" s="46" cm="1">
        <f t="array" ref="C477">SUMPRODUCT('Distance Matrix_ex'!$B190:$W190,TRANSPOSE('Entry capacity'!C$12:C$33))/(SUM('Entry capacity'!$C$12:$C$33)-IFERROR(VLOOKUP($A477,'Entry capacity'!$A$12:$C$33,3,FALSE),0))</f>
        <v>678.52898954581167</v>
      </c>
    </row>
    <row r="478" spans="1:3" ht="15" customHeight="1" x14ac:dyDescent="0.45">
      <c r="A478" s="36" t="str">
        <f t="shared" si="8"/>
        <v>H72.1</v>
      </c>
      <c r="B478" s="4" t="str">
        <f t="shared" si="8"/>
        <v>Salida Nacional / National exit</v>
      </c>
      <c r="C478" s="46" cm="1">
        <f t="array" ref="C478">SUMPRODUCT('Distance Matrix_ex'!$B191:$W191,TRANSPOSE('Entry capacity'!C$12:C$33))/(SUM('Entry capacity'!$C$12:$C$33)-IFERROR(VLOOKUP($A478,'Entry capacity'!$A$12:$C$33,3,FALSE),0))</f>
        <v>926.39004176331332</v>
      </c>
    </row>
    <row r="479" spans="1:3" ht="15" customHeight="1" x14ac:dyDescent="0.45">
      <c r="A479" s="36" t="str">
        <f t="shared" ref="A479:B498" si="9">A192</f>
        <v>H72.1</v>
      </c>
      <c r="B479" s="4" t="str">
        <f t="shared" si="9"/>
        <v>Salida Nacional / National exit</v>
      </c>
      <c r="C479" s="46" cm="1">
        <f t="array" ref="C479">SUMPRODUCT('Distance Matrix_ex'!$B192:$W192,TRANSPOSE('Entry capacity'!C$12:C$33))/(SUM('Entry capacity'!$C$12:$C$33)-IFERROR(VLOOKUP($A479,'Entry capacity'!$A$12:$C$33,3,FALSE),0))</f>
        <v>776.06477369110928</v>
      </c>
    </row>
    <row r="480" spans="1:3" ht="15" customHeight="1" x14ac:dyDescent="0.45">
      <c r="A480" s="36" t="str">
        <f t="shared" si="9"/>
        <v>I003</v>
      </c>
      <c r="B480" s="4" t="str">
        <f t="shared" si="9"/>
        <v>Salida Nacional / National exit</v>
      </c>
      <c r="C480" s="46" cm="1">
        <f t="array" ref="C480">SUMPRODUCT('Distance Matrix_ex'!$B193:$W193,TRANSPOSE('Entry capacity'!C$12:C$33))/(SUM('Entry capacity'!$C$12:$C$33)-IFERROR(VLOOKUP($A480,'Entry capacity'!$A$12:$C$33,3,FALSE),0))</f>
        <v>804.64938477630494</v>
      </c>
    </row>
    <row r="481" spans="1:3" ht="15" customHeight="1" x14ac:dyDescent="0.45">
      <c r="A481" s="36" t="str">
        <f t="shared" si="9"/>
        <v>I005</v>
      </c>
      <c r="B481" s="4" t="str">
        <f t="shared" si="9"/>
        <v>Salida Nacional / National exit</v>
      </c>
      <c r="C481" s="46" cm="1">
        <f t="array" ref="C481">SUMPRODUCT('Distance Matrix_ex'!$B194:$W194,TRANSPOSE('Entry capacity'!C$12:C$33))/(SUM('Entry capacity'!$C$12:$C$33)-IFERROR(VLOOKUP($A481,'Entry capacity'!$A$12:$C$33,3,FALSE),0))</f>
        <v>826.39007640445413</v>
      </c>
    </row>
    <row r="482" spans="1:3" ht="15" customHeight="1" x14ac:dyDescent="0.45">
      <c r="A482" s="36" t="str">
        <f t="shared" si="9"/>
        <v>I006</v>
      </c>
      <c r="B482" s="4" t="str">
        <f t="shared" si="9"/>
        <v>Salida Nacional / National exit</v>
      </c>
      <c r="C482" s="46" cm="1">
        <f t="array" ref="C482">SUMPRODUCT('Distance Matrix_ex'!$B195:$W195,TRANSPOSE('Entry capacity'!C$12:C$33))/(SUM('Entry capacity'!$C$12:$C$33)-IFERROR(VLOOKUP($A482,'Entry capacity'!$A$12:$C$33,3,FALSE),0))</f>
        <v>842.70606752037736</v>
      </c>
    </row>
    <row r="483" spans="1:3" ht="15" customHeight="1" x14ac:dyDescent="0.45">
      <c r="A483" s="36" t="str">
        <f t="shared" si="9"/>
        <v>I007</v>
      </c>
      <c r="B483" s="4" t="str">
        <f t="shared" si="9"/>
        <v>Salida Nacional / National exit</v>
      </c>
      <c r="C483" s="46" cm="1">
        <f t="array" ref="C483">SUMPRODUCT('Distance Matrix_ex'!$B196:$W196,TRANSPOSE('Entry capacity'!C$12:C$33))/(SUM('Entry capacity'!$C$12:$C$33)-IFERROR(VLOOKUP($A483,'Entry capacity'!$A$12:$C$33,3,FALSE),0))</f>
        <v>858.60064946909608</v>
      </c>
    </row>
    <row r="484" spans="1:3" ht="15" customHeight="1" x14ac:dyDescent="0.45">
      <c r="A484" s="36" t="str">
        <f t="shared" si="9"/>
        <v>I008X</v>
      </c>
      <c r="B484" s="4" t="str">
        <f t="shared" si="9"/>
        <v>Salida Nacional / National exit</v>
      </c>
      <c r="C484" s="46" cm="1">
        <f t="array" ref="C484">SUMPRODUCT('Distance Matrix_ex'!$B197:$W197,TRANSPOSE('Entry capacity'!C$12:C$33))/(SUM('Entry capacity'!$C$12:$C$33)-IFERROR(VLOOKUP($A484,'Entry capacity'!$A$12:$C$33,3,FALSE),0))</f>
        <v>919.82310732723238</v>
      </c>
    </row>
    <row r="485" spans="1:3" ht="15" customHeight="1" x14ac:dyDescent="0.45">
      <c r="A485" s="36" t="str">
        <f t="shared" si="9"/>
        <v>I012</v>
      </c>
      <c r="B485" s="4" t="str">
        <f t="shared" si="9"/>
        <v>Salida Nacional / National exit</v>
      </c>
      <c r="C485" s="46" cm="1">
        <f t="array" ref="C485">SUMPRODUCT('Distance Matrix_ex'!$B198:$W198,TRANSPOSE('Entry capacity'!C$12:C$33))/(SUM('Entry capacity'!$C$12:$C$33)-IFERROR(VLOOKUP($A485,'Entry capacity'!$A$12:$C$33,3,FALSE),0))</f>
        <v>970.09311579597374</v>
      </c>
    </row>
    <row r="486" spans="1:3" ht="15" customHeight="1" x14ac:dyDescent="0.45">
      <c r="A486" s="36" t="str">
        <f t="shared" si="9"/>
        <v>I014</v>
      </c>
      <c r="B486" s="4" t="str">
        <f t="shared" si="9"/>
        <v>Salida Nacional / National exit</v>
      </c>
      <c r="C486" s="46" cm="1">
        <f t="array" ref="C486">SUMPRODUCT('Distance Matrix_ex'!$B199:$W199,TRANSPOSE('Entry capacity'!C$12:C$33))/(SUM('Entry capacity'!$C$12:$C$33)-IFERROR(VLOOKUP($A486,'Entry capacity'!$A$12:$C$33,3,FALSE),0))</f>
        <v>998.57781558481054</v>
      </c>
    </row>
    <row r="487" spans="1:3" ht="15" customHeight="1" x14ac:dyDescent="0.45">
      <c r="A487" s="36" t="str">
        <f t="shared" si="9"/>
        <v>I015ERM</v>
      </c>
      <c r="B487" s="4" t="str">
        <f t="shared" si="9"/>
        <v>Salida Nacional / National exit</v>
      </c>
      <c r="C487" s="46" cm="1">
        <f t="array" ref="C487">SUMPRODUCT('Distance Matrix_ex'!$B200:$W200,TRANSPOSE('Entry capacity'!C$12:C$33))/(SUM('Entry capacity'!$C$12:$C$33)-IFERROR(VLOOKUP($A487,'Entry capacity'!$A$12:$C$33,3,FALSE),0))</f>
        <v>1014.3999331529168</v>
      </c>
    </row>
    <row r="488" spans="1:3" ht="15" customHeight="1" x14ac:dyDescent="0.45">
      <c r="A488" s="36" t="str">
        <f t="shared" si="9"/>
        <v>I016</v>
      </c>
      <c r="B488" s="4" t="str">
        <f t="shared" si="9"/>
        <v>Salida Nacional / National exit</v>
      </c>
      <c r="C488" s="46" cm="1">
        <f t="array" ref="C488">SUMPRODUCT('Distance Matrix_ex'!$B201:$W201,TRANSPOSE('Entry capacity'!C$12:C$33))/(SUM('Entry capacity'!$C$12:$C$33)-IFERROR(VLOOKUP($A488,'Entry capacity'!$A$12:$C$33,3,FALSE),0))</f>
        <v>1026.7546669738499</v>
      </c>
    </row>
    <row r="489" spans="1:3" ht="15" customHeight="1" x14ac:dyDescent="0.45">
      <c r="A489" s="36" t="str">
        <f t="shared" si="9"/>
        <v>I016</v>
      </c>
      <c r="B489" s="4" t="str">
        <f t="shared" si="9"/>
        <v>Salida Nacional / National exit</v>
      </c>
      <c r="C489" s="46" cm="1">
        <f t="array" ref="C489">SUMPRODUCT('Distance Matrix_ex'!$B202:$W202,TRANSPOSE('Entry capacity'!C$12:C$33))/(SUM('Entry capacity'!$C$12:$C$33)-IFERROR(VLOOKUP($A489,'Entry capacity'!$A$12:$C$33,3,FALSE),0))</f>
        <v>1059.0381404545137</v>
      </c>
    </row>
    <row r="490" spans="1:3" ht="15" customHeight="1" x14ac:dyDescent="0.45">
      <c r="A490" s="36" t="str">
        <f t="shared" si="9"/>
        <v>I019</v>
      </c>
      <c r="B490" s="4" t="str">
        <f t="shared" si="9"/>
        <v>Salida Nacional / National exit</v>
      </c>
      <c r="C490" s="46" cm="1">
        <f t="array" ref="C490">SUMPRODUCT('Distance Matrix_ex'!$B203:$W203,TRANSPOSE('Entry capacity'!C$12:C$33))/(SUM('Entry capacity'!$C$12:$C$33)-IFERROR(VLOOKUP($A490,'Entry capacity'!$A$12:$C$33,3,FALSE),0))</f>
        <v>1075.5411437137548</v>
      </c>
    </row>
    <row r="491" spans="1:3" ht="15" customHeight="1" x14ac:dyDescent="0.45">
      <c r="A491" s="36" t="str">
        <f t="shared" si="9"/>
        <v>I020</v>
      </c>
      <c r="B491" s="4" t="str">
        <f t="shared" si="9"/>
        <v>Salida Nacional / National exit</v>
      </c>
      <c r="C491" s="46" cm="1">
        <f t="array" ref="C491">SUMPRODUCT('Distance Matrix_ex'!$B204:$W204,TRANSPOSE('Entry capacity'!C$12:C$33))/(SUM('Entry capacity'!$C$12:$C$33)-IFERROR(VLOOKUP($A491,'Entry capacity'!$A$12:$C$33,3,FALSE),0))</f>
        <v>1090.5923010967356</v>
      </c>
    </row>
    <row r="492" spans="1:3" ht="15" customHeight="1" x14ac:dyDescent="0.45">
      <c r="A492" s="36" t="str">
        <f t="shared" si="9"/>
        <v>I020A</v>
      </c>
      <c r="B492" s="4" t="str">
        <f t="shared" si="9"/>
        <v>Salida Nacional / National exit</v>
      </c>
      <c r="C492" s="46" cm="1">
        <f t="array" ref="C492">SUMPRODUCT('Distance Matrix_ex'!$B205:$W205,TRANSPOSE('Entry capacity'!C$12:C$33))/(SUM('Entry capacity'!$C$12:$C$33)-IFERROR(VLOOKUP($A492,'Entry capacity'!$A$12:$C$33,3,FALSE),0))</f>
        <v>1103.2124156849102</v>
      </c>
    </row>
    <row r="493" spans="1:3" ht="15" customHeight="1" x14ac:dyDescent="0.45">
      <c r="A493" s="36" t="str">
        <f t="shared" si="9"/>
        <v>I022</v>
      </c>
      <c r="B493" s="4" t="str">
        <f t="shared" si="9"/>
        <v>Salida Nacional / National exit</v>
      </c>
      <c r="C493" s="46" cm="1">
        <f t="array" ref="C493">SUMPRODUCT('Distance Matrix_ex'!$B206:$W206,TRANSPOSE('Entry capacity'!C$12:C$33))/(SUM('Entry capacity'!$C$12:$C$33)-IFERROR(VLOOKUP($A493,'Entry capacity'!$A$12:$C$33,3,FALSE),0))</f>
        <v>1126.2201533704131</v>
      </c>
    </row>
    <row r="494" spans="1:3" ht="15" customHeight="1" x14ac:dyDescent="0.45">
      <c r="A494" s="36" t="str">
        <f t="shared" si="9"/>
        <v>I023</v>
      </c>
      <c r="B494" s="4" t="str">
        <f t="shared" si="9"/>
        <v>Salida Nacional / National exit</v>
      </c>
      <c r="C494" s="46" cm="1">
        <f t="array" ref="C494">SUMPRODUCT('Distance Matrix_ex'!$B207:$W207,TRANSPOSE('Entry capacity'!C$12:C$33))/(SUM('Entry capacity'!$C$12:$C$33)-IFERROR(VLOOKUP($A494,'Entry capacity'!$A$12:$C$33,3,FALSE),0))</f>
        <v>1145.2258716024739</v>
      </c>
    </row>
    <row r="495" spans="1:3" ht="15" customHeight="1" x14ac:dyDescent="0.45">
      <c r="A495" s="36" t="str">
        <f t="shared" si="9"/>
        <v>I024</v>
      </c>
      <c r="B495" s="4" t="str">
        <f t="shared" si="9"/>
        <v>Salida Nacional / National exit</v>
      </c>
      <c r="C495" s="46" cm="1">
        <f t="array" ref="C495">SUMPRODUCT('Distance Matrix_ex'!$B208:$W208,TRANSPOSE('Entry capacity'!C$12:C$33))/(SUM('Entry capacity'!$C$12:$C$33)-IFERROR(VLOOKUP($A495,'Entry capacity'!$A$12:$C$33,3,FALSE),0))</f>
        <v>1163.3153482074888</v>
      </c>
    </row>
    <row r="496" spans="1:3" ht="15" customHeight="1" x14ac:dyDescent="0.45">
      <c r="A496" s="36" t="str">
        <f t="shared" si="9"/>
        <v>I025</v>
      </c>
      <c r="B496" s="4" t="str">
        <f t="shared" si="9"/>
        <v>Salida Nacional / National exit</v>
      </c>
      <c r="C496" s="46" cm="1">
        <f t="array" ref="C496">SUMPRODUCT('Distance Matrix_ex'!$B209:$W209,TRANSPOSE('Entry capacity'!C$12:C$33))/(SUM('Entry capacity'!$C$12:$C$33)-IFERROR(VLOOKUP($A496,'Entry capacity'!$A$12:$C$33,3,FALSE),0))</f>
        <v>1173.7271848784696</v>
      </c>
    </row>
    <row r="497" spans="1:3" ht="15" customHeight="1" x14ac:dyDescent="0.45">
      <c r="A497" s="36" t="str">
        <f t="shared" si="9"/>
        <v>I15</v>
      </c>
      <c r="B497" s="4" t="str">
        <f t="shared" si="9"/>
        <v>Salida Nacional / National exit</v>
      </c>
      <c r="C497" s="46" cm="1">
        <f t="array" ref="C497">SUMPRODUCT('Distance Matrix_ex'!$B210:$W210,TRANSPOSE('Entry capacity'!C$12:C$33))/(SUM('Entry capacity'!$C$12:$C$33)-IFERROR(VLOOKUP($A497,'Entry capacity'!$A$12:$C$33,3,FALSE),0))</f>
        <v>1014.3989646099704</v>
      </c>
    </row>
    <row r="498" spans="1:3" ht="15" customHeight="1" x14ac:dyDescent="0.45">
      <c r="A498" s="36" t="str">
        <f t="shared" si="9"/>
        <v>J01A</v>
      </c>
      <c r="B498" s="4" t="str">
        <f t="shared" si="9"/>
        <v>Salida Nacional / National exit</v>
      </c>
      <c r="C498" s="46" cm="1">
        <f t="array" ref="C498">SUMPRODUCT('Distance Matrix_ex'!$B211:$W211,TRANSPOSE('Entry capacity'!C$12:C$33))/(SUM('Entry capacity'!$C$12:$C$33)-IFERROR(VLOOKUP($A498,'Entry capacity'!$A$12:$C$33,3,FALSE),0))</f>
        <v>612.73284944439081</v>
      </c>
    </row>
    <row r="499" spans="1:3" ht="15" customHeight="1" x14ac:dyDescent="0.45">
      <c r="A499" s="36" t="str">
        <f t="shared" ref="A499:B518" si="10">A212</f>
        <v>J01A</v>
      </c>
      <c r="B499" s="4" t="str">
        <f t="shared" si="10"/>
        <v>Salida Nacional / National exit</v>
      </c>
      <c r="C499" s="46" cm="1">
        <f t="array" ref="C499">SUMPRODUCT('Distance Matrix_ex'!$B212:$W212,TRANSPOSE('Entry capacity'!C$12:C$33))/(SUM('Entry capacity'!$C$12:$C$33)-IFERROR(VLOOKUP($A499,'Entry capacity'!$A$12:$C$33,3,FALSE),0))</f>
        <v>1011.931046188117</v>
      </c>
    </row>
    <row r="500" spans="1:3" ht="15" customHeight="1" x14ac:dyDescent="0.45">
      <c r="A500" s="36" t="str">
        <f t="shared" si="10"/>
        <v>K05</v>
      </c>
      <c r="B500" s="4" t="str">
        <f t="shared" si="10"/>
        <v>Salida Nacional / National exit</v>
      </c>
      <c r="C500" s="46" cm="1">
        <f t="array" ref="C500">SUMPRODUCT('Distance Matrix_ex'!$B213:$W213,TRANSPOSE('Entry capacity'!C$12:C$33))/(SUM('Entry capacity'!$C$12:$C$33)-IFERROR(VLOOKUP($A500,'Entry capacity'!$A$12:$C$33,3,FALSE),0))</f>
        <v>992.48104618811681</v>
      </c>
    </row>
    <row r="501" spans="1:3" ht="15" customHeight="1" x14ac:dyDescent="0.45">
      <c r="A501" s="36" t="str">
        <f t="shared" si="10"/>
        <v>K07</v>
      </c>
      <c r="B501" s="4" t="str">
        <f t="shared" si="10"/>
        <v>Salida Nacional / National exit</v>
      </c>
      <c r="C501" s="46" cm="1">
        <f t="array" ref="C501">SUMPRODUCT('Distance Matrix_ex'!$B214:$W214,TRANSPOSE('Entry capacity'!C$12:C$33))/(SUM('Entry capacity'!$C$12:$C$33)-IFERROR(VLOOKUP($A501,'Entry capacity'!$A$12:$C$33,3,FALSE),0))</f>
        <v>977.82104618811718</v>
      </c>
    </row>
    <row r="502" spans="1:3" ht="15" customHeight="1" x14ac:dyDescent="0.45">
      <c r="A502" s="36" t="str">
        <f t="shared" si="10"/>
        <v>K11.01</v>
      </c>
      <c r="B502" s="4" t="str">
        <f t="shared" si="10"/>
        <v>Salida Nacional / National exit</v>
      </c>
      <c r="C502" s="46" cm="1">
        <f t="array" ref="C502">SUMPRODUCT('Distance Matrix_ex'!$B215:$W215,TRANSPOSE('Entry capacity'!C$12:C$33))/(SUM('Entry capacity'!$C$12:$C$33)-IFERROR(VLOOKUP($A502,'Entry capacity'!$A$12:$C$33,3,FALSE),0))</f>
        <v>947.9210461881172</v>
      </c>
    </row>
    <row r="503" spans="1:3" ht="15" customHeight="1" x14ac:dyDescent="0.45">
      <c r="A503" s="36" t="str">
        <f t="shared" si="10"/>
        <v>K19</v>
      </c>
      <c r="B503" s="4" t="str">
        <f t="shared" si="10"/>
        <v>Salida Nacional / National exit</v>
      </c>
      <c r="C503" s="46" cm="1">
        <f t="array" ref="C503">SUMPRODUCT('Distance Matrix_ex'!$B216:$W216,TRANSPOSE('Entry capacity'!C$12:C$33))/(SUM('Entry capacity'!$C$12:$C$33)-IFERROR(VLOOKUP($A503,'Entry capacity'!$A$12:$C$33,3,FALSE),0))</f>
        <v>886.82104618811695</v>
      </c>
    </row>
    <row r="504" spans="1:3" ht="15" customHeight="1" x14ac:dyDescent="0.45">
      <c r="A504" s="36" t="str">
        <f t="shared" si="10"/>
        <v>K25</v>
      </c>
      <c r="B504" s="4" t="str">
        <f t="shared" si="10"/>
        <v>Salida Nacional / National exit</v>
      </c>
      <c r="C504" s="46" cm="1">
        <f t="array" ref="C504">SUMPRODUCT('Distance Matrix_ex'!$B217:$W217,TRANSPOSE('Entry capacity'!C$12:C$33))/(SUM('Entry capacity'!$C$12:$C$33)-IFERROR(VLOOKUP($A504,'Entry capacity'!$A$12:$C$33,3,FALSE),0))</f>
        <v>843.92604618811697</v>
      </c>
    </row>
    <row r="505" spans="1:3" ht="15" customHeight="1" x14ac:dyDescent="0.45">
      <c r="A505" s="36" t="str">
        <f t="shared" si="10"/>
        <v>K29</v>
      </c>
      <c r="B505" s="4" t="str">
        <f t="shared" si="10"/>
        <v>Salida Nacional / National exit</v>
      </c>
      <c r="C505" s="46" cm="1">
        <f t="array" ref="C505">SUMPRODUCT('Distance Matrix_ex'!$B218:$W218,TRANSPOSE('Entry capacity'!C$12:C$33))/(SUM('Entry capacity'!$C$12:$C$33)-IFERROR(VLOOKUP($A505,'Entry capacity'!$A$12:$C$33,3,FALSE),0))</f>
        <v>817.41604618811709</v>
      </c>
    </row>
    <row r="506" spans="1:3" ht="15" customHeight="1" x14ac:dyDescent="0.45">
      <c r="A506" s="36" t="str">
        <f t="shared" si="10"/>
        <v>K31</v>
      </c>
      <c r="B506" s="4" t="str">
        <f t="shared" si="10"/>
        <v>Salida Nacional / National exit</v>
      </c>
      <c r="C506" s="46" cm="1">
        <f t="array" ref="C506">SUMPRODUCT('Distance Matrix_ex'!$B219:$W219,TRANSPOSE('Entry capacity'!C$12:C$33))/(SUM('Entry capacity'!$C$12:$C$33)-IFERROR(VLOOKUP($A506,'Entry capacity'!$A$12:$C$33,3,FALSE),0))</f>
        <v>803.68404618811689</v>
      </c>
    </row>
    <row r="507" spans="1:3" ht="15" customHeight="1" x14ac:dyDescent="0.45">
      <c r="A507" s="36" t="str">
        <f t="shared" si="10"/>
        <v>K37</v>
      </c>
      <c r="B507" s="4" t="str">
        <f t="shared" si="10"/>
        <v>Salida Nacional / National exit</v>
      </c>
      <c r="C507" s="46" cm="1">
        <f t="array" ref="C507">SUMPRODUCT('Distance Matrix_ex'!$B220:$W220,TRANSPOSE('Entry capacity'!C$12:C$33))/(SUM('Entry capacity'!$C$12:$C$33)-IFERROR(VLOOKUP($A507,'Entry capacity'!$A$12:$C$33,3,FALSE),0))</f>
        <v>761.45704618811715</v>
      </c>
    </row>
    <row r="508" spans="1:3" ht="15" customHeight="1" x14ac:dyDescent="0.45">
      <c r="A508" s="36" t="str">
        <f t="shared" si="10"/>
        <v>K39</v>
      </c>
      <c r="B508" s="4" t="str">
        <f t="shared" si="10"/>
        <v>Salida Nacional / National exit</v>
      </c>
      <c r="C508" s="46" cm="1">
        <f t="array" ref="C508">SUMPRODUCT('Distance Matrix_ex'!$B221:$W221,TRANSPOSE('Entry capacity'!C$12:C$33))/(SUM('Entry capacity'!$C$12:$C$33)-IFERROR(VLOOKUP($A508,'Entry capacity'!$A$12:$C$33,3,FALSE),0))</f>
        <v>728.66775575840745</v>
      </c>
    </row>
    <row r="509" spans="1:3" ht="15" customHeight="1" x14ac:dyDescent="0.45">
      <c r="A509" s="36" t="str">
        <f t="shared" si="10"/>
        <v>K39</v>
      </c>
      <c r="B509" s="4" t="str">
        <f t="shared" si="10"/>
        <v>Salida Nacional / National exit</v>
      </c>
      <c r="C509" s="46" cm="1">
        <f t="array" ref="C509">SUMPRODUCT('Distance Matrix_ex'!$B222:$W222,TRANSPOSE('Entry capacity'!C$12:C$33))/(SUM('Entry capacity'!$C$12:$C$33)-IFERROR(VLOOKUP($A509,'Entry capacity'!$A$12:$C$33,3,FALSE),0))</f>
        <v>690.36085067933527</v>
      </c>
    </row>
    <row r="510" spans="1:3" ht="15" customHeight="1" x14ac:dyDescent="0.45">
      <c r="A510" s="36" t="str">
        <f t="shared" si="10"/>
        <v>K44</v>
      </c>
      <c r="B510" s="4" t="str">
        <f t="shared" si="10"/>
        <v>Salida Nacional / National exit</v>
      </c>
      <c r="C510" s="46" cm="1">
        <f t="array" ref="C510">SUMPRODUCT('Distance Matrix_ex'!$B223:$W223,TRANSPOSE('Entry capacity'!C$12:C$33))/(SUM('Entry capacity'!$C$12:$C$33)-IFERROR(VLOOKUP($A510,'Entry capacity'!$A$12:$C$33,3,FALSE),0))</f>
        <v>638.47040289886252</v>
      </c>
    </row>
    <row r="511" spans="1:3" ht="15" customHeight="1" x14ac:dyDescent="0.45">
      <c r="A511" s="36" t="str">
        <f t="shared" si="10"/>
        <v>K45</v>
      </c>
      <c r="B511" s="4" t="str">
        <f t="shared" si="10"/>
        <v>Salida Nacional / National exit</v>
      </c>
      <c r="C511" s="46" cm="1">
        <f t="array" ref="C511">SUMPRODUCT('Distance Matrix_ex'!$B224:$W224,TRANSPOSE('Entry capacity'!C$12:C$33))/(SUM('Entry capacity'!$C$12:$C$33)-IFERROR(VLOOKUP($A511,'Entry capacity'!$A$12:$C$33,3,FALSE),0))</f>
        <v>626.32912078033132</v>
      </c>
    </row>
    <row r="512" spans="1:3" ht="15" customHeight="1" x14ac:dyDescent="0.45">
      <c r="A512" s="36" t="str">
        <f t="shared" si="10"/>
        <v>K46</v>
      </c>
      <c r="B512" s="4" t="str">
        <f t="shared" si="10"/>
        <v>Salida Nacional / National exit</v>
      </c>
      <c r="C512" s="46" cm="1">
        <f t="array" ref="C512">SUMPRODUCT('Distance Matrix_ex'!$B225:$W225,TRANSPOSE('Entry capacity'!C$12:C$33))/(SUM('Entry capacity'!$C$12:$C$33)-IFERROR(VLOOKUP($A512,'Entry capacity'!$A$12:$C$33,3,FALSE),0))</f>
        <v>603.20655165013579</v>
      </c>
    </row>
    <row r="513" spans="1:3" ht="15" customHeight="1" x14ac:dyDescent="0.45">
      <c r="A513" s="36" t="str">
        <f t="shared" si="10"/>
        <v>K47</v>
      </c>
      <c r="B513" s="4" t="str">
        <f t="shared" si="10"/>
        <v>Salida Nacional / National exit</v>
      </c>
      <c r="C513" s="46" cm="1">
        <f t="array" ref="C513">SUMPRODUCT('Distance Matrix_ex'!$B226:$W226,TRANSPOSE('Entry capacity'!C$12:C$33))/(SUM('Entry capacity'!$C$12:$C$33)-IFERROR(VLOOKUP($A513,'Entry capacity'!$A$12:$C$33,3,FALSE),0))</f>
        <v>589.7506084104898</v>
      </c>
    </row>
    <row r="514" spans="1:3" ht="15" customHeight="1" x14ac:dyDescent="0.45">
      <c r="A514" s="36" t="str">
        <f t="shared" si="10"/>
        <v>K48</v>
      </c>
      <c r="B514" s="4" t="str">
        <f t="shared" si="10"/>
        <v>Salida Nacional / National exit</v>
      </c>
      <c r="C514" s="46" cm="1">
        <f t="array" ref="C514">SUMPRODUCT('Distance Matrix_ex'!$B227:$W227,TRANSPOSE('Entry capacity'!C$12:C$33))/(SUM('Entry capacity'!$C$12:$C$33)-IFERROR(VLOOKUP($A514,'Entry capacity'!$A$12:$C$33,3,FALSE),0))</f>
        <v>573.89656861991671</v>
      </c>
    </row>
    <row r="515" spans="1:3" ht="15" customHeight="1" x14ac:dyDescent="0.45">
      <c r="A515" s="36" t="str">
        <f t="shared" si="10"/>
        <v>K48.02</v>
      </c>
      <c r="B515" s="4" t="str">
        <f t="shared" si="10"/>
        <v>Salida Nacional / National exit</v>
      </c>
      <c r="C515" s="46" cm="1">
        <f t="array" ref="C515">SUMPRODUCT('Distance Matrix_ex'!$B228:$W228,TRANSPOSE('Entry capacity'!C$12:C$33))/(SUM('Entry capacity'!$C$12:$C$33)-IFERROR(VLOOKUP($A515,'Entry capacity'!$A$12:$C$33,3,FALSE),0))</f>
        <v>577.42858973182831</v>
      </c>
    </row>
    <row r="516" spans="1:3" ht="15" customHeight="1" x14ac:dyDescent="0.45">
      <c r="A516" s="36" t="str">
        <f t="shared" si="10"/>
        <v>K48.03</v>
      </c>
      <c r="B516" s="4" t="str">
        <f t="shared" si="10"/>
        <v>Salida Nacional / National exit</v>
      </c>
      <c r="C516" s="46" cm="1">
        <f t="array" ref="C516">SUMPRODUCT('Distance Matrix_ex'!$B229:$W229,TRANSPOSE('Entry capacity'!C$12:C$33))/(SUM('Entry capacity'!$C$12:$C$33)-IFERROR(VLOOKUP($A516,'Entry capacity'!$A$12:$C$33,3,FALSE),0))</f>
        <v>578.72509126602995</v>
      </c>
    </row>
    <row r="517" spans="1:3" ht="15" customHeight="1" x14ac:dyDescent="0.45">
      <c r="A517" s="36" t="str">
        <f t="shared" si="10"/>
        <v>K48.05</v>
      </c>
      <c r="B517" s="4" t="str">
        <f t="shared" si="10"/>
        <v>Salida Nacional / National exit</v>
      </c>
      <c r="C517" s="46" cm="1">
        <f t="array" ref="C517">SUMPRODUCT('Distance Matrix_ex'!$B230:$W230,TRANSPOSE('Entry capacity'!C$12:C$33))/(SUM('Entry capacity'!$C$12:$C$33)-IFERROR(VLOOKUP($A517,'Entry capacity'!$A$12:$C$33,3,FALSE),0))</f>
        <v>581.00434914172752</v>
      </c>
    </row>
    <row r="518" spans="1:3" ht="15" customHeight="1" x14ac:dyDescent="0.45">
      <c r="A518" s="36" t="str">
        <f t="shared" si="10"/>
        <v>K48.07</v>
      </c>
      <c r="B518" s="4" t="str">
        <f t="shared" si="10"/>
        <v>Salida Nacional / National exit</v>
      </c>
      <c r="C518" s="46" cm="1">
        <f t="array" ref="C518">SUMPRODUCT('Distance Matrix_ex'!$B231:$W231,TRANSPOSE('Entry capacity'!C$12:C$33))/(SUM('Entry capacity'!$C$12:$C$33)-IFERROR(VLOOKUP($A518,'Entry capacity'!$A$12:$C$33,3,FALSE),0))</f>
        <v>582.22248466258509</v>
      </c>
    </row>
    <row r="519" spans="1:3" ht="15" customHeight="1" x14ac:dyDescent="0.45">
      <c r="A519" s="36" t="str">
        <f t="shared" ref="A519:B538" si="11">A232</f>
        <v>K48.07</v>
      </c>
      <c r="B519" s="4" t="str">
        <f t="shared" si="11"/>
        <v>Salida Nacional / National exit</v>
      </c>
      <c r="C519" s="46" cm="1">
        <f t="array" ref="C519">SUMPRODUCT('Distance Matrix_ex'!$B232:$W232,TRANSPOSE('Entry capacity'!C$12:C$33))/(SUM('Entry capacity'!$C$12:$C$33)-IFERROR(VLOOKUP($A519,'Entry capacity'!$A$12:$C$33,3,FALSE),0))</f>
        <v>583.09100840683482</v>
      </c>
    </row>
    <row r="520" spans="1:3" ht="15" customHeight="1" x14ac:dyDescent="0.45">
      <c r="A520" s="36" t="str">
        <f t="shared" si="11"/>
        <v>K48.10</v>
      </c>
      <c r="B520" s="4" t="str">
        <f t="shared" si="11"/>
        <v>Salida Nacional / National exit</v>
      </c>
      <c r="C520" s="46" cm="1">
        <f t="array" ref="C520">SUMPRODUCT('Distance Matrix_ex'!$B233:$W233,TRANSPOSE('Entry capacity'!C$12:C$33))/(SUM('Entry capacity'!$C$12:$C$33)-IFERROR(VLOOKUP($A520,'Entry capacity'!$A$12:$C$33,3,FALSE),0))</f>
        <v>614.951804164132</v>
      </c>
    </row>
    <row r="521" spans="1:3" ht="15" customHeight="1" x14ac:dyDescent="0.45">
      <c r="A521" s="36" t="str">
        <f t="shared" si="11"/>
        <v>K50</v>
      </c>
      <c r="B521" s="4" t="str">
        <f t="shared" si="11"/>
        <v>Salida Nacional / National exit</v>
      </c>
      <c r="C521" s="46" cm="1">
        <f t="array" ref="C521">SUMPRODUCT('Distance Matrix_ex'!$B234:$W234,TRANSPOSE('Entry capacity'!C$12:C$33))/(SUM('Entry capacity'!$C$12:$C$33)-IFERROR(VLOOKUP($A521,'Entry capacity'!$A$12:$C$33,3,FALSE),0))</f>
        <v>578.28277240489808</v>
      </c>
    </row>
    <row r="522" spans="1:3" ht="15" customHeight="1" x14ac:dyDescent="0.45">
      <c r="A522" s="36" t="str">
        <f t="shared" si="11"/>
        <v>K52</v>
      </c>
      <c r="B522" s="4" t="str">
        <f t="shared" si="11"/>
        <v>Salida Nacional / National exit</v>
      </c>
      <c r="C522" s="46" cm="1">
        <f t="array" ref="C522">SUMPRODUCT('Distance Matrix_ex'!$B235:$W235,TRANSPOSE('Entry capacity'!C$12:C$33))/(SUM('Entry capacity'!$C$12:$C$33)-IFERROR(VLOOKUP($A522,'Entry capacity'!$A$12:$C$33,3,FALSE),0))</f>
        <v>585.03306568754715</v>
      </c>
    </row>
    <row r="523" spans="1:3" ht="15" customHeight="1" x14ac:dyDescent="0.45">
      <c r="A523" s="36" t="str">
        <f t="shared" si="11"/>
        <v>K54</v>
      </c>
      <c r="B523" s="4" t="str">
        <f t="shared" si="11"/>
        <v>Salida Nacional / National exit</v>
      </c>
      <c r="C523" s="46" cm="1">
        <f t="array" ref="C523">SUMPRODUCT('Distance Matrix_ex'!$B236:$W236,TRANSPOSE('Entry capacity'!C$12:C$33))/(SUM('Entry capacity'!$C$12:$C$33)-IFERROR(VLOOKUP($A523,'Entry capacity'!$A$12:$C$33,3,FALSE),0))</f>
        <v>590.83683552845821</v>
      </c>
    </row>
    <row r="524" spans="1:3" ht="15" customHeight="1" x14ac:dyDescent="0.45">
      <c r="A524" s="36" t="str">
        <f t="shared" si="11"/>
        <v>M01</v>
      </c>
      <c r="B524" s="4" t="str">
        <f t="shared" si="11"/>
        <v>Salida Nacional / National exit</v>
      </c>
      <c r="C524" s="46" cm="1">
        <f t="array" ref="C524">SUMPRODUCT('Distance Matrix_ex'!$B237:$W237,TRANSPOSE('Entry capacity'!C$12:C$33))/(SUM('Entry capacity'!$C$12:$C$33)-IFERROR(VLOOKUP($A524,'Entry capacity'!$A$12:$C$33,3,FALSE),0))</f>
        <v>704.34228732517772</v>
      </c>
    </row>
    <row r="525" spans="1:3" ht="15" customHeight="1" x14ac:dyDescent="0.45">
      <c r="A525" s="36" t="str">
        <f t="shared" si="11"/>
        <v>M05</v>
      </c>
      <c r="B525" s="4" t="str">
        <f t="shared" si="11"/>
        <v>Salida Nacional / National exit</v>
      </c>
      <c r="C525" s="46" cm="1">
        <f t="array" ref="C525">SUMPRODUCT('Distance Matrix_ex'!$B238:$W238,TRANSPOSE('Entry capacity'!C$12:C$33))/(SUM('Entry capacity'!$C$12:$C$33)-IFERROR(VLOOKUP($A525,'Entry capacity'!$A$12:$C$33,3,FALSE),0))</f>
        <v>652.17037930618005</v>
      </c>
    </row>
    <row r="526" spans="1:3" ht="15" customHeight="1" x14ac:dyDescent="0.45">
      <c r="A526" s="36" t="str">
        <f t="shared" si="11"/>
        <v>M09</v>
      </c>
      <c r="B526" s="4" t="str">
        <f t="shared" si="11"/>
        <v>Salida Nacional / National exit</v>
      </c>
      <c r="C526" s="46" cm="1">
        <f t="array" ref="C526">SUMPRODUCT('Distance Matrix_ex'!$B239:$W239,TRANSPOSE('Entry capacity'!C$12:C$33))/(SUM('Entry capacity'!$C$12:$C$33)-IFERROR(VLOOKUP($A526,'Entry capacity'!$A$12:$C$33,3,FALSE),0))</f>
        <v>615.29198234618627</v>
      </c>
    </row>
    <row r="527" spans="1:3" ht="15" customHeight="1" x14ac:dyDescent="0.45">
      <c r="A527" s="36" t="str">
        <f t="shared" si="11"/>
        <v>N07</v>
      </c>
      <c r="B527" s="4" t="str">
        <f t="shared" si="11"/>
        <v>Salida Nacional / National exit</v>
      </c>
      <c r="C527" s="46" cm="1">
        <f t="array" ref="C527">SUMPRODUCT('Distance Matrix_ex'!$B240:$W240,TRANSPOSE('Entry capacity'!C$12:C$33))/(SUM('Entry capacity'!$C$12:$C$33)-IFERROR(VLOOKUP($A527,'Entry capacity'!$A$12:$C$33,3,FALSE),0))</f>
        <v>930.64804618811706</v>
      </c>
    </row>
    <row r="528" spans="1:3" ht="15" customHeight="1" x14ac:dyDescent="0.45">
      <c r="A528" s="36" t="str">
        <f t="shared" si="11"/>
        <v>N08</v>
      </c>
      <c r="B528" s="4" t="str">
        <f t="shared" si="11"/>
        <v>Salida Nacional / National exit</v>
      </c>
      <c r="C528" s="46" cm="1">
        <f t="array" ref="C528">SUMPRODUCT('Distance Matrix_ex'!$B241:$W241,TRANSPOSE('Entry capacity'!C$12:C$33))/(SUM('Entry capacity'!$C$12:$C$33)-IFERROR(VLOOKUP($A528,'Entry capacity'!$A$12:$C$33,3,FALSE),0))</f>
        <v>811.04186242134062</v>
      </c>
    </row>
    <row r="529" spans="1:3" ht="15" customHeight="1" x14ac:dyDescent="0.45">
      <c r="A529" s="36" t="str">
        <f t="shared" si="11"/>
        <v>N08</v>
      </c>
      <c r="B529" s="4" t="str">
        <f t="shared" si="11"/>
        <v>Salida Nacional / National exit</v>
      </c>
      <c r="C529" s="46" cm="1">
        <f t="array" ref="C529">SUMPRODUCT('Distance Matrix_ex'!$B242:$W242,TRANSPOSE('Entry capacity'!C$12:C$33))/(SUM('Entry capacity'!$C$12:$C$33)-IFERROR(VLOOKUP($A529,'Entry capacity'!$A$12:$C$33,3,FALSE),0))</f>
        <v>832.9155327366625</v>
      </c>
    </row>
    <row r="530" spans="1:3" ht="15" customHeight="1" x14ac:dyDescent="0.45">
      <c r="A530" s="36" t="str">
        <f t="shared" si="11"/>
        <v>N10.1</v>
      </c>
      <c r="B530" s="4" t="str">
        <f t="shared" si="11"/>
        <v>Salida Nacional / National exit</v>
      </c>
      <c r="C530" s="46" cm="1">
        <f t="array" ref="C530">SUMPRODUCT('Distance Matrix_ex'!$B243:$W243,TRANSPOSE('Entry capacity'!C$12:C$33))/(SUM('Entry capacity'!$C$12:$C$33)-IFERROR(VLOOKUP($A530,'Entry capacity'!$A$12:$C$33,3,FALSE),0))</f>
        <v>846.44928449771703</v>
      </c>
    </row>
    <row r="531" spans="1:3" ht="15" customHeight="1" x14ac:dyDescent="0.45">
      <c r="A531" s="36" t="str">
        <f t="shared" si="11"/>
        <v>O01</v>
      </c>
      <c r="B531" s="4" t="str">
        <f t="shared" si="11"/>
        <v>Salida Nacional / National exit</v>
      </c>
      <c r="C531" s="46" cm="1">
        <f t="array" ref="C531">SUMPRODUCT('Distance Matrix_ex'!$B244:$W244,TRANSPOSE('Entry capacity'!C$12:C$33))/(SUM('Entry capacity'!$C$12:$C$33)-IFERROR(VLOOKUP($A531,'Entry capacity'!$A$12:$C$33,3,FALSE),0))</f>
        <v>772.67456732571372</v>
      </c>
    </row>
    <row r="532" spans="1:3" ht="15" customHeight="1" x14ac:dyDescent="0.45">
      <c r="A532" s="36" t="str">
        <f t="shared" si="11"/>
        <v>O01A</v>
      </c>
      <c r="B532" s="4" t="str">
        <f t="shared" si="11"/>
        <v>Salida Nacional / National exit</v>
      </c>
      <c r="C532" s="46" cm="1">
        <f t="array" ref="C532">SUMPRODUCT('Distance Matrix_ex'!$B245:$W245,TRANSPOSE('Entry capacity'!C$12:C$33))/(SUM('Entry capacity'!$C$12:$C$33)-IFERROR(VLOOKUP($A532,'Entry capacity'!$A$12:$C$33,3,FALSE),0))</f>
        <v>773.10603711159217</v>
      </c>
    </row>
    <row r="533" spans="1:3" ht="15" customHeight="1" x14ac:dyDescent="0.45">
      <c r="A533" s="36" t="str">
        <f t="shared" si="11"/>
        <v>O02</v>
      </c>
      <c r="B533" s="4" t="str">
        <f t="shared" si="11"/>
        <v>Salida Nacional / National exit</v>
      </c>
      <c r="C533" s="46" cm="1">
        <f t="array" ref="C533">SUMPRODUCT('Distance Matrix_ex'!$B246:$W246,TRANSPOSE('Entry capacity'!C$12:C$33))/(SUM('Entry capacity'!$C$12:$C$33)-IFERROR(VLOOKUP($A533,'Entry capacity'!$A$12:$C$33,3,FALSE),0))</f>
        <v>773.27338091385252</v>
      </c>
    </row>
    <row r="534" spans="1:3" ht="15" customHeight="1" x14ac:dyDescent="0.45">
      <c r="A534" s="36" t="str">
        <f t="shared" si="11"/>
        <v>O03</v>
      </c>
      <c r="B534" s="4" t="str">
        <f t="shared" si="11"/>
        <v>Salida Nacional / National exit</v>
      </c>
      <c r="C534" s="46" cm="1">
        <f t="array" ref="C534">SUMPRODUCT('Distance Matrix_ex'!$B247:$W247,TRANSPOSE('Entry capacity'!C$12:C$33))/(SUM('Entry capacity'!$C$12:$C$33)-IFERROR(VLOOKUP($A534,'Entry capacity'!$A$12:$C$33,3,FALSE),0))</f>
        <v>773.53588196132966</v>
      </c>
    </row>
    <row r="535" spans="1:3" ht="15" customHeight="1" x14ac:dyDescent="0.45">
      <c r="A535" s="36" t="str">
        <f t="shared" si="11"/>
        <v>O04A</v>
      </c>
      <c r="B535" s="4" t="str">
        <f t="shared" si="11"/>
        <v>Salida Nacional / National exit</v>
      </c>
      <c r="C535" s="46" cm="1">
        <f t="array" ref="C535">SUMPRODUCT('Distance Matrix_ex'!$B248:$W248,TRANSPOSE('Entry capacity'!C$12:C$33))/(SUM('Entry capacity'!$C$12:$C$33)-IFERROR(VLOOKUP($A535,'Entry capacity'!$A$12:$C$33,3,FALSE),0))</f>
        <v>774.29024765827376</v>
      </c>
    </row>
    <row r="536" spans="1:3" ht="15" customHeight="1" x14ac:dyDescent="0.45">
      <c r="A536" s="36" t="str">
        <f t="shared" si="11"/>
        <v>O05</v>
      </c>
      <c r="B536" s="4" t="str">
        <f t="shared" si="11"/>
        <v>Salida Nacional / National exit</v>
      </c>
      <c r="C536" s="46" cm="1">
        <f t="array" ref="C536">SUMPRODUCT('Distance Matrix_ex'!$B249:$W249,TRANSPOSE('Entry capacity'!C$12:C$33))/(SUM('Entry capacity'!$C$12:$C$33)-IFERROR(VLOOKUP($A536,'Entry capacity'!$A$12:$C$33,3,FALSE),0))</f>
        <v>772.06168949834569</v>
      </c>
    </row>
    <row r="537" spans="1:3" ht="15" customHeight="1" x14ac:dyDescent="0.45">
      <c r="A537" s="36" t="str">
        <f t="shared" si="11"/>
        <v>O06</v>
      </c>
      <c r="B537" s="4" t="str">
        <f t="shared" si="11"/>
        <v>Salida Nacional / National exit</v>
      </c>
      <c r="C537" s="46" cm="1">
        <f t="array" ref="C537">SUMPRODUCT('Distance Matrix_ex'!$B250:$W250,TRANSPOSE('Entry capacity'!C$12:C$33))/(SUM('Entry capacity'!$C$12:$C$33)-IFERROR(VLOOKUP($A537,'Entry capacity'!$A$12:$C$33,3,FALSE),0))</f>
        <v>761.24305655431795</v>
      </c>
    </row>
    <row r="538" spans="1:3" ht="15" customHeight="1" x14ac:dyDescent="0.45">
      <c r="A538" s="36" t="str">
        <f t="shared" si="11"/>
        <v>O07</v>
      </c>
      <c r="B538" s="4" t="str">
        <f t="shared" si="11"/>
        <v>Salida Nacional / National exit</v>
      </c>
      <c r="C538" s="46" cm="1">
        <f t="array" ref="C538">SUMPRODUCT('Distance Matrix_ex'!$B251:$W251,TRANSPOSE('Entry capacity'!C$12:C$33))/(SUM('Entry capacity'!$C$12:$C$33)-IFERROR(VLOOKUP($A538,'Entry capacity'!$A$12:$C$33,3,FALSE),0))</f>
        <v>748.93784975086783</v>
      </c>
    </row>
    <row r="539" spans="1:3" ht="15" customHeight="1" x14ac:dyDescent="0.45">
      <c r="A539" s="36" t="str">
        <f t="shared" ref="A539:B558" si="12">A252</f>
        <v>O07</v>
      </c>
      <c r="B539" s="4" t="str">
        <f t="shared" si="12"/>
        <v>Salida Nacional / National exit</v>
      </c>
      <c r="C539" s="46" cm="1">
        <f t="array" ref="C539">SUMPRODUCT('Distance Matrix_ex'!$B252:$W252,TRANSPOSE('Entry capacity'!C$12:C$33))/(SUM('Entry capacity'!$C$12:$C$33)-IFERROR(VLOOKUP($A539,'Entry capacity'!$A$12:$C$33,3,FALSE),0))</f>
        <v>731.63752078251468</v>
      </c>
    </row>
    <row r="540" spans="1:3" ht="15" customHeight="1" x14ac:dyDescent="0.45">
      <c r="A540" s="36" t="str">
        <f t="shared" si="12"/>
        <v>O11</v>
      </c>
      <c r="B540" s="4" t="str">
        <f t="shared" si="12"/>
        <v>Salida Nacional / National exit</v>
      </c>
      <c r="C540" s="46" cm="1">
        <f t="array" ref="C540">SUMPRODUCT('Distance Matrix_ex'!$B253:$W253,TRANSPOSE('Entry capacity'!C$12:C$33))/(SUM('Entry capacity'!$C$12:$C$33)-IFERROR(VLOOKUP($A540,'Entry capacity'!$A$12:$C$33,3,FALSE),0))</f>
        <v>694.93780889717743</v>
      </c>
    </row>
    <row r="541" spans="1:3" ht="15" customHeight="1" x14ac:dyDescent="0.45">
      <c r="A541" s="36" t="str">
        <f t="shared" si="12"/>
        <v>O12</v>
      </c>
      <c r="B541" s="4" t="str">
        <f t="shared" si="12"/>
        <v>Salida Nacional / National exit</v>
      </c>
      <c r="C541" s="46" cm="1">
        <f t="array" ref="C541">SUMPRODUCT('Distance Matrix_ex'!$B254:$W254,TRANSPOSE('Entry capacity'!C$12:C$33))/(SUM('Entry capacity'!$C$12:$C$33)-IFERROR(VLOOKUP($A541,'Entry capacity'!$A$12:$C$33,3,FALSE),0))</f>
        <v>712.63175478315827</v>
      </c>
    </row>
    <row r="542" spans="1:3" ht="15" customHeight="1" x14ac:dyDescent="0.45">
      <c r="A542" s="36" t="str">
        <f t="shared" si="12"/>
        <v>O14</v>
      </c>
      <c r="B542" s="4" t="str">
        <f t="shared" si="12"/>
        <v>Salida Nacional / National exit</v>
      </c>
      <c r="C542" s="46" cm="1">
        <f t="array" ref="C542">SUMPRODUCT('Distance Matrix_ex'!$B255:$W255,TRANSPOSE('Entry capacity'!C$12:C$33))/(SUM('Entry capacity'!$C$12:$C$33)-IFERROR(VLOOKUP($A542,'Entry capacity'!$A$12:$C$33,3,FALSE),0))</f>
        <v>742.02543423758459</v>
      </c>
    </row>
    <row r="543" spans="1:3" ht="15" customHeight="1" x14ac:dyDescent="0.45">
      <c r="A543" s="36" t="str">
        <f t="shared" si="12"/>
        <v>O14A</v>
      </c>
      <c r="B543" s="4" t="str">
        <f t="shared" si="12"/>
        <v>Salida Nacional / National exit</v>
      </c>
      <c r="C543" s="46" cm="1">
        <f t="array" ref="C543">SUMPRODUCT('Distance Matrix_ex'!$B256:$W256,TRANSPOSE('Entry capacity'!C$12:C$33))/(SUM('Entry capacity'!$C$12:$C$33)-IFERROR(VLOOKUP($A543,'Entry capacity'!$A$12:$C$33,3,FALSE),0))</f>
        <v>751.09103785420325</v>
      </c>
    </row>
    <row r="544" spans="1:3" ht="15" customHeight="1" x14ac:dyDescent="0.45">
      <c r="A544" s="36" t="str">
        <f t="shared" si="12"/>
        <v>O16</v>
      </c>
      <c r="B544" s="4" t="str">
        <f t="shared" si="12"/>
        <v>Salida Nacional / National exit</v>
      </c>
      <c r="C544" s="46" cm="1">
        <f t="array" ref="C544">SUMPRODUCT('Distance Matrix_ex'!$B257:$W257,TRANSPOSE('Entry capacity'!C$12:C$33))/(SUM('Entry capacity'!$C$12:$C$33)-IFERROR(VLOOKUP($A544,'Entry capacity'!$A$12:$C$33,3,FALSE),0))</f>
        <v>774.63203402619592</v>
      </c>
    </row>
    <row r="545" spans="1:3" ht="15" customHeight="1" x14ac:dyDescent="0.45">
      <c r="A545" s="36" t="str">
        <f t="shared" si="12"/>
        <v>O17</v>
      </c>
      <c r="B545" s="4" t="str">
        <f t="shared" si="12"/>
        <v>Salida Nacional / National exit</v>
      </c>
      <c r="C545" s="46" cm="1">
        <f t="array" ref="C545">SUMPRODUCT('Distance Matrix_ex'!$B258:$W258,TRANSPOSE('Entry capacity'!C$12:C$33))/(SUM('Entry capacity'!$C$12:$C$33)-IFERROR(VLOOKUP($A545,'Entry capacity'!$A$12:$C$33,3,FALSE),0))</f>
        <v>788.68847247268548</v>
      </c>
    </row>
    <row r="546" spans="1:3" ht="15" customHeight="1" x14ac:dyDescent="0.45">
      <c r="A546" s="36" t="str">
        <f t="shared" si="12"/>
        <v>O19</v>
      </c>
      <c r="B546" s="4" t="str">
        <f t="shared" si="12"/>
        <v>Salida Nacional / National exit</v>
      </c>
      <c r="C546" s="46" cm="1">
        <f t="array" ref="C546">SUMPRODUCT('Distance Matrix_ex'!$B259:$W259,TRANSPOSE('Entry capacity'!C$12:C$33))/(SUM('Entry capacity'!$C$12:$C$33)-IFERROR(VLOOKUP($A546,'Entry capacity'!$A$12:$C$33,3,FALSE),0))</f>
        <v>804.63798822293381</v>
      </c>
    </row>
    <row r="547" spans="1:3" ht="15" customHeight="1" x14ac:dyDescent="0.45">
      <c r="A547" s="36" t="str">
        <f t="shared" si="12"/>
        <v>O22</v>
      </c>
      <c r="B547" s="4" t="str">
        <f t="shared" si="12"/>
        <v>Salida Nacional / National exit</v>
      </c>
      <c r="C547" s="46" cm="1">
        <f t="array" ref="C547">SUMPRODUCT('Distance Matrix_ex'!$B260:$W260,TRANSPOSE('Entry capacity'!C$12:C$33))/(SUM('Entry capacity'!$C$12:$C$33)-IFERROR(VLOOKUP($A547,'Entry capacity'!$A$12:$C$33,3,FALSE),0))</f>
        <v>798.4440123016376</v>
      </c>
    </row>
    <row r="548" spans="1:3" ht="15" customHeight="1" x14ac:dyDescent="0.45">
      <c r="A548" s="36" t="str">
        <f t="shared" si="12"/>
        <v>O24</v>
      </c>
      <c r="B548" s="4" t="str">
        <f t="shared" si="12"/>
        <v>Salida Nacional / National exit</v>
      </c>
      <c r="C548" s="46" cm="1">
        <f t="array" ref="C548">SUMPRODUCT('Distance Matrix_ex'!$B261:$W261,TRANSPOSE('Entry capacity'!C$12:C$33))/(SUM('Entry capacity'!$C$12:$C$33)-IFERROR(VLOOKUP($A548,'Entry capacity'!$A$12:$C$33,3,FALSE),0))</f>
        <v>792.62458931037736</v>
      </c>
    </row>
    <row r="549" spans="1:3" ht="15" customHeight="1" x14ac:dyDescent="0.45">
      <c r="A549" s="36" t="str">
        <f t="shared" si="12"/>
        <v>O24</v>
      </c>
      <c r="B549" s="4" t="str">
        <f t="shared" si="12"/>
        <v>Salida Nacional / National exit</v>
      </c>
      <c r="C549" s="46" cm="1">
        <f t="array" ref="C549">SUMPRODUCT('Distance Matrix_ex'!$B262:$W262,TRANSPOSE('Entry capacity'!C$12:C$33))/(SUM('Entry capacity'!$C$12:$C$33)-IFERROR(VLOOKUP($A549,'Entry capacity'!$A$12:$C$33,3,FALSE),0))</f>
        <v>684.14247798061501</v>
      </c>
    </row>
    <row r="550" spans="1:3" ht="15" customHeight="1" x14ac:dyDescent="0.45">
      <c r="A550" s="36" t="str">
        <f t="shared" si="12"/>
        <v>P03</v>
      </c>
      <c r="B550" s="4" t="str">
        <f t="shared" si="12"/>
        <v>Salida Nacional / National exit</v>
      </c>
      <c r="C550" s="46" cm="1">
        <f t="array" ref="C550">SUMPRODUCT('Distance Matrix_ex'!$B263:$W263,TRANSPOSE('Entry capacity'!C$12:C$33))/(SUM('Entry capacity'!$C$12:$C$33)-IFERROR(VLOOKUP($A550,'Entry capacity'!$A$12:$C$33,3,FALSE),0))</f>
        <v>663.41569867585667</v>
      </c>
    </row>
    <row r="551" spans="1:3" ht="15" customHeight="1" x14ac:dyDescent="0.45">
      <c r="A551" s="36" t="str">
        <f t="shared" si="12"/>
        <v>P04</v>
      </c>
      <c r="B551" s="4" t="str">
        <f t="shared" si="12"/>
        <v>Salida Nacional / National exit</v>
      </c>
      <c r="C551" s="46" cm="1">
        <f t="array" ref="C551">SUMPRODUCT('Distance Matrix_ex'!$B264:$W264,TRANSPOSE('Entry capacity'!C$12:C$33))/(SUM('Entry capacity'!$C$12:$C$33)-IFERROR(VLOOKUP($A551,'Entry capacity'!$A$12:$C$33,3,FALSE),0))</f>
        <v>661.90997314947924</v>
      </c>
    </row>
    <row r="552" spans="1:3" ht="15" customHeight="1" x14ac:dyDescent="0.45">
      <c r="A552" s="36" t="str">
        <f t="shared" si="12"/>
        <v>P04A</v>
      </c>
      <c r="B552" s="4" t="str">
        <f t="shared" si="12"/>
        <v>Salida Nacional / National exit</v>
      </c>
      <c r="C552" s="46" cm="1">
        <f t="array" ref="C552">SUMPRODUCT('Distance Matrix_ex'!$B265:$W265,TRANSPOSE('Entry capacity'!C$12:C$33))/(SUM('Entry capacity'!$C$12:$C$33)-IFERROR(VLOOKUP($A552,'Entry capacity'!$A$12:$C$33,3,FALSE),0))</f>
        <v>651.33290780395168</v>
      </c>
    </row>
    <row r="553" spans="1:3" ht="15" customHeight="1" x14ac:dyDescent="0.45">
      <c r="A553" s="36" t="str">
        <f t="shared" si="12"/>
        <v>P06</v>
      </c>
      <c r="B553" s="4" t="str">
        <f t="shared" si="12"/>
        <v>Salida Nacional / National exit</v>
      </c>
      <c r="C553" s="46" cm="1">
        <f t="array" ref="C553">SUMPRODUCT('Distance Matrix_ex'!$B266:$W266,TRANSPOSE('Entry capacity'!C$12:C$33))/(SUM('Entry capacity'!$C$12:$C$33)-IFERROR(VLOOKUP($A553,'Entry capacity'!$A$12:$C$33,3,FALSE),0))</f>
        <v>626.42746526430562</v>
      </c>
    </row>
    <row r="554" spans="1:3" ht="15" customHeight="1" x14ac:dyDescent="0.45">
      <c r="A554" s="36" t="str">
        <f t="shared" si="12"/>
        <v>Q03B</v>
      </c>
      <c r="B554" s="4" t="str">
        <f t="shared" si="12"/>
        <v>Salida Nacional / National exit</v>
      </c>
      <c r="C554" s="46" cm="1">
        <f t="array" ref="C554">SUMPRODUCT('Distance Matrix_ex'!$B267:$W267,TRANSPOSE('Entry capacity'!C$12:C$33))/(SUM('Entry capacity'!$C$12:$C$33)-IFERROR(VLOOKUP($A554,'Entry capacity'!$A$12:$C$33,3,FALSE),0))</f>
        <v>610.77732704524021</v>
      </c>
    </row>
    <row r="555" spans="1:3" ht="15" customHeight="1" x14ac:dyDescent="0.45">
      <c r="A555" s="36" t="str">
        <f t="shared" si="12"/>
        <v>T02</v>
      </c>
      <c r="B555" s="4" t="str">
        <f t="shared" si="12"/>
        <v>Salida Nacional / National exit</v>
      </c>
      <c r="C555" s="46" cm="1">
        <f t="array" ref="C555">SUMPRODUCT('Distance Matrix_ex'!$B268:$W268,TRANSPOSE('Entry capacity'!C$12:C$33))/(SUM('Entry capacity'!$C$12:$C$33)-IFERROR(VLOOKUP($A555,'Entry capacity'!$A$12:$C$33,3,FALSE),0))</f>
        <v>616.29192036609254</v>
      </c>
    </row>
    <row r="556" spans="1:3" ht="15" customHeight="1" x14ac:dyDescent="0.45">
      <c r="A556" s="36" t="str">
        <f t="shared" si="12"/>
        <v>T04</v>
      </c>
      <c r="B556" s="4" t="str">
        <f t="shared" si="12"/>
        <v>Salida Nacional / National exit</v>
      </c>
      <c r="C556" s="46" cm="1">
        <f t="array" ref="C556">SUMPRODUCT('Distance Matrix_ex'!$B269:$W269,TRANSPOSE('Entry capacity'!C$12:C$33))/(SUM('Entry capacity'!$C$12:$C$33)-IFERROR(VLOOKUP($A556,'Entry capacity'!$A$12:$C$33,3,FALSE),0))</f>
        <v>642.46541838818962</v>
      </c>
    </row>
    <row r="557" spans="1:3" ht="15" customHeight="1" x14ac:dyDescent="0.45">
      <c r="A557" s="36" t="str">
        <f t="shared" si="12"/>
        <v>T05</v>
      </c>
      <c r="B557" s="4" t="str">
        <f t="shared" si="12"/>
        <v>Salida Nacional / National exit</v>
      </c>
      <c r="C557" s="46" cm="1">
        <f t="array" ref="C557">SUMPRODUCT('Distance Matrix_ex'!$B270:$W270,TRANSPOSE('Entry capacity'!C$12:C$33))/(SUM('Entry capacity'!$C$12:$C$33)-IFERROR(VLOOKUP($A557,'Entry capacity'!$A$12:$C$33,3,FALSE),0))</f>
        <v>646.8185051569294</v>
      </c>
    </row>
    <row r="558" spans="1:3" ht="15" customHeight="1" x14ac:dyDescent="0.45">
      <c r="A558" s="36" t="str">
        <f t="shared" si="12"/>
        <v>T05A</v>
      </c>
      <c r="B558" s="4" t="str">
        <f t="shared" si="12"/>
        <v>Salida Nacional / National exit</v>
      </c>
      <c r="C558" s="46" cm="1">
        <f t="array" ref="C558">SUMPRODUCT('Distance Matrix_ex'!$B271:$W271,TRANSPOSE('Entry capacity'!C$12:C$33))/(SUM('Entry capacity'!$C$12:$C$33)-IFERROR(VLOOKUP($A558,'Entry capacity'!$A$12:$C$33,3,FALSE),0))</f>
        <v>646.5831664413563</v>
      </c>
    </row>
    <row r="559" spans="1:3" ht="15" customHeight="1" x14ac:dyDescent="0.45">
      <c r="A559" s="36" t="str">
        <f t="shared" ref="A559:B578" si="13">A272</f>
        <v>T05A</v>
      </c>
      <c r="B559" s="4" t="str">
        <f t="shared" si="13"/>
        <v>Salida Nacional / National exit</v>
      </c>
      <c r="C559" s="46" cm="1">
        <f t="array" ref="C559">SUMPRODUCT('Distance Matrix_ex'!$B272:$W272,TRANSPOSE('Entry capacity'!C$12:C$33))/(SUM('Entry capacity'!$C$12:$C$33)-IFERROR(VLOOKUP($A559,'Entry capacity'!$A$12:$C$33,3,FALSE),0))</f>
        <v>646.4490375933417</v>
      </c>
    </row>
    <row r="560" spans="1:3" ht="15" customHeight="1" x14ac:dyDescent="0.45">
      <c r="A560" s="36" t="str">
        <f t="shared" si="13"/>
        <v>T07</v>
      </c>
      <c r="B560" s="4" t="str">
        <f t="shared" si="13"/>
        <v>Salida Nacional / National exit</v>
      </c>
      <c r="C560" s="46" cm="1">
        <f t="array" ref="C560">SUMPRODUCT('Distance Matrix_ex'!$B273:$W273,TRANSPOSE('Entry capacity'!C$12:C$33))/(SUM('Entry capacity'!$C$12:$C$33)-IFERROR(VLOOKUP($A560,'Entry capacity'!$A$12:$C$33,3,FALSE),0))</f>
        <v>641.45996545382047</v>
      </c>
    </row>
    <row r="561" spans="1:3" ht="15" customHeight="1" x14ac:dyDescent="0.45">
      <c r="A561" s="36" t="str">
        <f t="shared" si="13"/>
        <v>T08</v>
      </c>
      <c r="B561" s="4" t="str">
        <f t="shared" si="13"/>
        <v>Salida Nacional / National exit</v>
      </c>
      <c r="C561" s="46" cm="1">
        <f t="array" ref="C561">SUMPRODUCT('Distance Matrix_ex'!$B274:$W274,TRANSPOSE('Entry capacity'!C$12:C$33))/(SUM('Entry capacity'!$C$12:$C$33)-IFERROR(VLOOKUP($A561,'Entry capacity'!$A$12:$C$33,3,FALSE),0))</f>
        <v>631.45996545382047</v>
      </c>
    </row>
    <row r="562" spans="1:3" ht="15" customHeight="1" x14ac:dyDescent="0.45">
      <c r="A562" s="36" t="str">
        <f t="shared" si="13"/>
        <v>T09.2</v>
      </c>
      <c r="B562" s="4" t="str">
        <f t="shared" si="13"/>
        <v>Salida Nacional / National exit</v>
      </c>
      <c r="C562" s="46" cm="1">
        <f t="array" ref="C562">SUMPRODUCT('Distance Matrix_ex'!$B275:$W275,TRANSPOSE('Entry capacity'!C$12:C$33))/(SUM('Entry capacity'!$C$12:$C$33)-IFERROR(VLOOKUP($A562,'Entry capacity'!$A$12:$C$33,3,FALSE),0))</f>
        <v>616.81996545382071</v>
      </c>
    </row>
    <row r="563" spans="1:3" ht="15" customHeight="1" x14ac:dyDescent="0.45">
      <c r="A563" s="36" t="str">
        <f t="shared" si="13"/>
        <v>T10</v>
      </c>
      <c r="B563" s="4" t="str">
        <f t="shared" si="13"/>
        <v>Salida Nacional / National exit</v>
      </c>
      <c r="C563" s="46" cm="1">
        <f t="array" ref="C563">SUMPRODUCT('Distance Matrix_ex'!$B276:$W276,TRANSPOSE('Entry capacity'!C$12:C$33))/(SUM('Entry capacity'!$C$12:$C$33)-IFERROR(VLOOKUP($A563,'Entry capacity'!$A$12:$C$33,3,FALSE),0))</f>
        <v>611.42496545382073</v>
      </c>
    </row>
    <row r="564" spans="1:3" ht="15" customHeight="1" x14ac:dyDescent="0.45">
      <c r="A564" s="36" t="str">
        <f t="shared" si="13"/>
        <v>PR Barcelona</v>
      </c>
      <c r="B564" s="4" t="str">
        <f t="shared" si="13"/>
        <v>Planta GNL / LNG Plant</v>
      </c>
      <c r="C564" s="46" cm="1">
        <f t="array" ref="C564">SUMPRODUCT('Distance Matrix_ex'!$B277:$W277,TRANSPOSE('Entry capacity'!C$12:C$33))/(SUM('Entry capacity'!$C$12:$C$33)-IFERROR(VLOOKUP($A564,'Entry capacity'!$A$12:$C$33,3,FALSE),0))</f>
        <v>817.05532783399099</v>
      </c>
    </row>
    <row r="565" spans="1:3" ht="15" customHeight="1" x14ac:dyDescent="0.45">
      <c r="A565" s="36" t="str">
        <f t="shared" si="13"/>
        <v>PR Cartagena</v>
      </c>
      <c r="B565" s="4" t="str">
        <f t="shared" si="13"/>
        <v>Planta GNL / LNG Plant</v>
      </c>
      <c r="C565" s="46" cm="1">
        <f t="array" ref="C565">SUMPRODUCT('Distance Matrix_ex'!$B278:$W278,TRANSPOSE('Entry capacity'!C$12:C$33))/(SUM('Entry capacity'!$C$12:$C$33)-IFERROR(VLOOKUP($A565,'Entry capacity'!$A$12:$C$33,3,FALSE),0))</f>
        <v>739.3372439735208</v>
      </c>
    </row>
    <row r="566" spans="1:3" ht="15" customHeight="1" x14ac:dyDescent="0.45">
      <c r="A566" s="36" t="str">
        <f t="shared" si="13"/>
        <v>PR Huelva</v>
      </c>
      <c r="B566" s="4" t="str">
        <f t="shared" si="13"/>
        <v>Planta GNL / LNG Plant</v>
      </c>
      <c r="C566" s="46" cm="1">
        <f t="array" ref="C566">SUMPRODUCT('Distance Matrix_ex'!$B279:$W279,TRANSPOSE('Entry capacity'!C$12:C$33))/(SUM('Entry capacity'!$C$12:$C$33)-IFERROR(VLOOKUP($A566,'Entry capacity'!$A$12:$C$33,3,FALSE),0))</f>
        <v>1043.7480989222172</v>
      </c>
    </row>
    <row r="567" spans="1:3" ht="15" customHeight="1" x14ac:dyDescent="0.45">
      <c r="A567" s="36" t="str">
        <f t="shared" si="13"/>
        <v>PR Bilbao</v>
      </c>
      <c r="B567" s="4" t="str">
        <f t="shared" si="13"/>
        <v>Planta GNL / LNG Plant</v>
      </c>
      <c r="C567" s="46" cm="1">
        <f t="array" ref="C567">SUMPRODUCT('Distance Matrix_ex'!$B280:$W280,TRANSPOSE('Entry capacity'!C$12:C$33))/(SUM('Entry capacity'!$C$12:$C$33)-IFERROR(VLOOKUP($A567,'Entry capacity'!$A$12:$C$33,3,FALSE),0))</f>
        <v>818.4631221025885</v>
      </c>
    </row>
    <row r="568" spans="1:3" ht="15" customHeight="1" x14ac:dyDescent="0.45">
      <c r="A568" s="36" t="str">
        <f t="shared" si="13"/>
        <v>PR Sagunto</v>
      </c>
      <c r="B568" s="4" t="str">
        <f t="shared" si="13"/>
        <v>Planta GNL / LNG Plant</v>
      </c>
      <c r="C568" s="46" cm="1">
        <f t="array" ref="C568">SUMPRODUCT('Distance Matrix_ex'!$B281:$W281,TRANSPOSE('Entry capacity'!C$12:C$33))/(SUM('Entry capacity'!$C$12:$C$33)-IFERROR(VLOOKUP($A568,'Entry capacity'!$A$12:$C$33,3,FALSE),0))</f>
        <v>674.74603266138615</v>
      </c>
    </row>
    <row r="569" spans="1:3" ht="15" customHeight="1" x14ac:dyDescent="0.45">
      <c r="A569" s="36" t="str">
        <f t="shared" si="13"/>
        <v>PR Mugardos</v>
      </c>
      <c r="B569" s="4" t="str">
        <f t="shared" si="13"/>
        <v>Planta GNL / LNG Plant</v>
      </c>
      <c r="C569" s="46" cm="1">
        <f t="array" ref="C569">SUMPRODUCT('Distance Matrix_ex'!$B282:$W282,TRANSPOSE('Entry capacity'!C$12:C$33))/(SUM('Entry capacity'!$C$12:$C$33)-IFERROR(VLOOKUP($A569,'Entry capacity'!$A$12:$C$33,3,FALSE),0))</f>
        <v>1098.4511289095376</v>
      </c>
    </row>
    <row r="570" spans="1:3" ht="15" customHeight="1" x14ac:dyDescent="0.45">
      <c r="A570" s="36" t="str">
        <f t="shared" si="13"/>
        <v>PR El Musel</v>
      </c>
      <c r="B570" s="4" t="str">
        <f t="shared" si="13"/>
        <v>Planta GNL / LNG Plant</v>
      </c>
      <c r="C570" s="46" cm="1">
        <f t="array" ref="C570">SUMPRODUCT('Distance Matrix_ex'!$B283:$W283,TRANSPOSE('Entry capacity'!C$12:C$33))/(SUM('Entry capacity'!$C$12:$C$33)-IFERROR(VLOOKUP($A570,'Entry capacity'!$A$12:$C$33,3,FALSE),0))</f>
        <v>809.68279511938783</v>
      </c>
    </row>
    <row r="571" spans="1:3" ht="15" customHeight="1" x14ac:dyDescent="0.45">
      <c r="A571" s="36" t="str">
        <f t="shared" si="13"/>
        <v>CI Tarifa</v>
      </c>
      <c r="B571" s="4" t="str">
        <f t="shared" si="13"/>
        <v>CI Tarifa</v>
      </c>
      <c r="C571" s="46" cm="1">
        <f t="array" ref="C571">SUMPRODUCT('Distance Matrix_ex'!$B284:$W284,TRANSPOSE('Entry capacity'!C$12:C$33))/(SUM('Entry capacity'!$C$12:$C$33)-IFERROR(VLOOKUP($A571,'Entry capacity'!$A$12:$C$33,3,FALSE),0))</f>
        <v>1019.7710461881172</v>
      </c>
    </row>
    <row r="572" spans="1:3" ht="15" customHeight="1" x14ac:dyDescent="0.45">
      <c r="A572" s="36" t="str">
        <f t="shared" si="13"/>
        <v>CI Biriatou</v>
      </c>
      <c r="B572" s="4" t="str">
        <f t="shared" si="13"/>
        <v>VIP Pirineos</v>
      </c>
      <c r="C572" s="46" cm="1">
        <f t="array" ref="C572">SUMPRODUCT('Distance Matrix_ex'!$B285:$W285,TRANSPOSE('Entry capacity'!C$12:C$33))/(SUM('Entry capacity'!$C$12:$C$33)-IFERROR(VLOOKUP($A572,'Entry capacity'!$A$12:$C$33,3,FALSE),0))</f>
        <v>775.01068553428922</v>
      </c>
    </row>
    <row r="573" spans="1:3" ht="15" customHeight="1" x14ac:dyDescent="0.45">
      <c r="A573" s="36" t="str">
        <f t="shared" si="13"/>
        <v>CI Larrau</v>
      </c>
      <c r="B573" s="4" t="str">
        <f t="shared" si="13"/>
        <v>VIP Pirineos</v>
      </c>
      <c r="C573" s="46" cm="1">
        <f t="array" ref="C573">SUMPRODUCT('Distance Matrix_ex'!$B286:$W286,TRANSPOSE('Entry capacity'!C$12:C$33))/(SUM('Entry capacity'!$C$12:$C$33)-IFERROR(VLOOKUP($A573,'Entry capacity'!$A$12:$C$33,3,FALSE),0))</f>
        <v>761.25782591461348</v>
      </c>
    </row>
    <row r="574" spans="1:3" ht="15" customHeight="1" x14ac:dyDescent="0.45">
      <c r="A574" s="36" t="str">
        <f t="shared" si="13"/>
        <v>CI Badajoz</v>
      </c>
      <c r="B574" s="4" t="str">
        <f t="shared" si="13"/>
        <v>VIP Ibérico</v>
      </c>
      <c r="C574" s="46" cm="1">
        <f t="array" ref="C574">SUMPRODUCT('Distance Matrix_ex'!$B287:$W287,TRANSPOSE('Entry capacity'!C$12:C$33))/(SUM('Entry capacity'!$C$12:$C$33)-IFERROR(VLOOKUP($A574,'Entry capacity'!$A$12:$C$33,3,FALSE),0))</f>
        <v>876.78955311003892</v>
      </c>
    </row>
    <row r="575" spans="1:3" ht="15" customHeight="1" x14ac:dyDescent="0.45">
      <c r="A575" s="36" t="str">
        <f t="shared" si="13"/>
        <v>CI Tuy</v>
      </c>
      <c r="B575" s="4" t="str">
        <f t="shared" si="13"/>
        <v>VIP Ibérico</v>
      </c>
      <c r="C575" s="46" cm="1">
        <f t="array" ref="C575">SUMPRODUCT('Distance Matrix_ex'!$B288:$W288,TRANSPOSE('Entry capacity'!C$12:C$33))/(SUM('Entry capacity'!$C$12:$C$33)-IFERROR(VLOOKUP($A575,'Entry capacity'!$A$12:$C$33,3,FALSE),0))</f>
        <v>1192.4841728490092</v>
      </c>
    </row>
    <row r="576" spans="1:3" ht="15" customHeight="1" x14ac:dyDescent="0.45">
      <c r="A576" s="36" t="str">
        <f t="shared" si="13"/>
        <v>AS Serrablo</v>
      </c>
      <c r="B576" s="4" t="str">
        <f t="shared" si="13"/>
        <v>AA.SS / Storage facilities</v>
      </c>
      <c r="C576" s="46" cm="1">
        <f t="array" ref="C576">SUMPRODUCT('Distance Matrix_ex'!$B289:$W289,TRANSPOSE('Entry capacity'!C$12:C$33))/(SUM('Entry capacity'!$C$12:$C$33)-IFERROR(VLOOKUP($A576,'Entry capacity'!$A$12:$C$33,3,FALSE),0))</f>
        <v>767.44014971188051</v>
      </c>
    </row>
    <row r="577" spans="1:3" ht="15" customHeight="1" x14ac:dyDescent="0.45">
      <c r="A577" s="36" t="str">
        <f t="shared" si="13"/>
        <v>AS Gaviota</v>
      </c>
      <c r="B577" s="4" t="str">
        <f t="shared" si="13"/>
        <v>AA.SS / Storage facilities</v>
      </c>
      <c r="C577" s="46" cm="1">
        <f t="array" ref="C577">SUMPRODUCT('Distance Matrix_ex'!$B290:$W290,TRANSPOSE('Entry capacity'!C$12:C$33))/(SUM('Entry capacity'!$C$12:$C$33)-IFERROR(VLOOKUP($A577,'Entry capacity'!$A$12:$C$33,3,FALSE),0))</f>
        <v>698.17204381747592</v>
      </c>
    </row>
    <row r="578" spans="1:3" ht="15" customHeight="1" x14ac:dyDescent="0.45">
      <c r="A578" s="36" t="str">
        <f t="shared" si="13"/>
        <v>AS Yela</v>
      </c>
      <c r="B578" s="4" t="str">
        <f t="shared" si="13"/>
        <v>AA.SS / Storage facilities</v>
      </c>
      <c r="C578" s="46" cm="1">
        <f t="array" ref="C578">SUMPRODUCT('Distance Matrix_ex'!$B291:$W291,TRANSPOSE('Entry capacity'!C$12:C$33))/(SUM('Entry capacity'!$C$12:$C$33)-IFERROR(VLOOKUP($A578,'Entry capacity'!$A$12:$C$33,3,FALSE),0))</f>
        <v>619.22440666056127</v>
      </c>
    </row>
    <row r="579" spans="1:3" ht="15" customHeight="1" thickBot="1" x14ac:dyDescent="0.5">
      <c r="A579" s="36" t="str">
        <f t="shared" ref="A579:B579" si="14">A292</f>
        <v>YAC/AS Marismas</v>
      </c>
      <c r="B579" s="4" t="str">
        <f t="shared" si="14"/>
        <v>AA.SS / Storage facilities</v>
      </c>
      <c r="C579" s="46" cm="1">
        <f t="array" ref="C579">SUMPRODUCT('Distance Matrix_ex'!$B292:$W292,TRANSPOSE('Entry capacity'!C$12:C$33))/(SUM('Entry capacity'!$C$12:$C$33)-IFERROR(VLOOKUP($A579,'Entry capacity'!$A$12:$C$33,3,FALSE),0))</f>
        <v>895.11616493881797</v>
      </c>
    </row>
    <row r="580" spans="1:3" ht="18.75" customHeight="1" thickBot="1" x14ac:dyDescent="0.5">
      <c r="A580" s="23" t="s">
        <v>7</v>
      </c>
      <c r="B580" s="24"/>
      <c r="C580" s="54">
        <f>SUM(C299:C579)</f>
        <v>201921.1436643679</v>
      </c>
    </row>
    <row r="582" spans="1:3" ht="27.75" customHeight="1" x14ac:dyDescent="0.45">
      <c r="A582" s="68" t="s">
        <v>85</v>
      </c>
      <c r="B582" s="13"/>
      <c r="C582" s="14"/>
    </row>
    <row r="583" spans="1:3" ht="5.0999999999999996" customHeight="1" thickBot="1" x14ac:dyDescent="0.5"/>
    <row r="584" spans="1:3" ht="15" customHeight="1" x14ac:dyDescent="0.45">
      <c r="A584" s="169" t="s">
        <v>36</v>
      </c>
      <c r="B584" s="171" t="s">
        <v>160</v>
      </c>
      <c r="C584" s="19" t="s">
        <v>11</v>
      </c>
    </row>
    <row r="585" spans="1:3" ht="33" customHeight="1" x14ac:dyDescent="0.45">
      <c r="A585" s="170"/>
      <c r="B585" s="172"/>
      <c r="C585" s="20" t="s">
        <v>57</v>
      </c>
    </row>
    <row r="586" spans="1:3" ht="15" customHeight="1" x14ac:dyDescent="0.45">
      <c r="A586" s="43" t="str">
        <f t="shared" ref="A586:B605" si="15">A299</f>
        <v>01.1A</v>
      </c>
      <c r="B586" s="4" t="str">
        <f t="shared" si="15"/>
        <v>Salida Nacional / National exit</v>
      </c>
      <c r="C586" s="65">
        <f t="shared" ref="C586:C649" si="16">(C299*C12)/SUMPRODUCT(C$12:C$292,C$299:C$579)</f>
        <v>1.7873000149415622E-2</v>
      </c>
    </row>
    <row r="587" spans="1:3" ht="15" customHeight="1" x14ac:dyDescent="0.45">
      <c r="A587" s="36" t="str">
        <f t="shared" si="15"/>
        <v>03A</v>
      </c>
      <c r="B587" s="4" t="str">
        <f t="shared" si="15"/>
        <v>Salida Nacional / National exit</v>
      </c>
      <c r="C587" s="65">
        <f t="shared" si="16"/>
        <v>9.8691142077435654E-3</v>
      </c>
    </row>
    <row r="588" spans="1:3" ht="15" customHeight="1" x14ac:dyDescent="0.45">
      <c r="A588" s="36" t="str">
        <f t="shared" si="15"/>
        <v>1.01</v>
      </c>
      <c r="B588" s="4" t="str">
        <f t="shared" si="15"/>
        <v>Salida Nacional / National exit</v>
      </c>
      <c r="C588" s="65">
        <f t="shared" si="16"/>
        <v>6.8822298013382301E-4</v>
      </c>
    </row>
    <row r="589" spans="1:3" ht="15" customHeight="1" x14ac:dyDescent="0.45">
      <c r="A589" s="36" t="str">
        <f t="shared" si="15"/>
        <v>10</v>
      </c>
      <c r="B589" s="4" t="str">
        <f t="shared" si="15"/>
        <v>Salida Nacional / National exit</v>
      </c>
      <c r="C589" s="65">
        <f t="shared" si="16"/>
        <v>1.8841384616148391E-4</v>
      </c>
    </row>
    <row r="590" spans="1:3" ht="15" customHeight="1" x14ac:dyDescent="0.45">
      <c r="A590" s="36" t="str">
        <f t="shared" si="15"/>
        <v>11</v>
      </c>
      <c r="B590" s="4" t="str">
        <f t="shared" si="15"/>
        <v>Salida Nacional / National exit</v>
      </c>
      <c r="C590" s="65">
        <f t="shared" si="16"/>
        <v>1.5425873785011457E-2</v>
      </c>
    </row>
    <row r="591" spans="1:3" ht="15" customHeight="1" x14ac:dyDescent="0.45">
      <c r="A591" s="36" t="str">
        <f t="shared" si="15"/>
        <v>12</v>
      </c>
      <c r="B591" s="4" t="str">
        <f t="shared" si="15"/>
        <v>Salida Nacional / National exit</v>
      </c>
      <c r="C591" s="65">
        <f t="shared" si="16"/>
        <v>1.295371228998678E-2</v>
      </c>
    </row>
    <row r="592" spans="1:3" ht="15" customHeight="1" x14ac:dyDescent="0.45">
      <c r="A592" s="36" t="str">
        <f t="shared" si="15"/>
        <v>13</v>
      </c>
      <c r="B592" s="4" t="str">
        <f t="shared" si="15"/>
        <v>Salida Nacional / National exit</v>
      </c>
      <c r="C592" s="65">
        <f t="shared" si="16"/>
        <v>9.7785366670344627E-5</v>
      </c>
    </row>
    <row r="593" spans="1:3" ht="15" customHeight="1" x14ac:dyDescent="0.45">
      <c r="A593" s="36" t="str">
        <f t="shared" si="15"/>
        <v>13A</v>
      </c>
      <c r="B593" s="4" t="str">
        <f t="shared" si="15"/>
        <v>Salida Nacional / National exit</v>
      </c>
      <c r="C593" s="65">
        <f t="shared" si="16"/>
        <v>5.546852076638212E-3</v>
      </c>
    </row>
    <row r="594" spans="1:3" ht="15" customHeight="1" x14ac:dyDescent="0.45">
      <c r="A594" s="36" t="str">
        <f t="shared" si="15"/>
        <v>14</v>
      </c>
      <c r="B594" s="4" t="str">
        <f t="shared" si="15"/>
        <v>Salida Nacional / National exit</v>
      </c>
      <c r="C594" s="65">
        <f t="shared" si="16"/>
        <v>2.9139621822656073E-6</v>
      </c>
    </row>
    <row r="595" spans="1:3" ht="15" customHeight="1" x14ac:dyDescent="0.45">
      <c r="A595" s="36" t="str">
        <f t="shared" si="15"/>
        <v>15</v>
      </c>
      <c r="B595" s="4" t="str">
        <f t="shared" si="15"/>
        <v>Salida Nacional / National exit</v>
      </c>
      <c r="C595" s="65">
        <f t="shared" si="16"/>
        <v>4.627404435362348E-6</v>
      </c>
    </row>
    <row r="596" spans="1:3" ht="15" customHeight="1" x14ac:dyDescent="0.45">
      <c r="A596" s="36" t="str">
        <f t="shared" si="15"/>
        <v>15</v>
      </c>
      <c r="B596" s="4" t="str">
        <f t="shared" si="15"/>
        <v>Salida Nacional / National exit</v>
      </c>
      <c r="C596" s="65">
        <f t="shared" si="16"/>
        <v>1.9156286506318092E-3</v>
      </c>
    </row>
    <row r="597" spans="1:3" ht="15" customHeight="1" x14ac:dyDescent="0.45">
      <c r="A597" s="36" t="str">
        <f t="shared" si="15"/>
        <v>15.04</v>
      </c>
      <c r="B597" s="4" t="str">
        <f t="shared" si="15"/>
        <v>Salida Nacional / National exit</v>
      </c>
      <c r="C597" s="65">
        <f t="shared" si="16"/>
        <v>2.887361821736247E-4</v>
      </c>
    </row>
    <row r="598" spans="1:3" ht="15" customHeight="1" x14ac:dyDescent="0.45">
      <c r="A598" s="36" t="str">
        <f t="shared" si="15"/>
        <v>15.06A</v>
      </c>
      <c r="B598" s="4" t="str">
        <f t="shared" si="15"/>
        <v>Salida Nacional / National exit</v>
      </c>
      <c r="C598" s="65">
        <f t="shared" si="16"/>
        <v>2.360890261699518E-3</v>
      </c>
    </row>
    <row r="599" spans="1:3" ht="15" customHeight="1" x14ac:dyDescent="0.45">
      <c r="A599" s="36" t="str">
        <f t="shared" si="15"/>
        <v>15.07</v>
      </c>
      <c r="B599" s="4" t="str">
        <f t="shared" si="15"/>
        <v>Salida Nacional / National exit</v>
      </c>
      <c r="C599" s="65">
        <f t="shared" si="16"/>
        <v>5.2865839782471273E-4</v>
      </c>
    </row>
    <row r="600" spans="1:3" ht="15" customHeight="1" x14ac:dyDescent="0.45">
      <c r="A600" s="36" t="str">
        <f t="shared" si="15"/>
        <v>15.08</v>
      </c>
      <c r="B600" s="4" t="str">
        <f t="shared" si="15"/>
        <v>Salida Nacional / National exit</v>
      </c>
      <c r="C600" s="65">
        <f t="shared" si="16"/>
        <v>4.8070620573697868E-3</v>
      </c>
    </row>
    <row r="601" spans="1:3" ht="15" customHeight="1" x14ac:dyDescent="0.45">
      <c r="A601" s="36" t="str">
        <f t="shared" si="15"/>
        <v>15.08A</v>
      </c>
      <c r="B601" s="4" t="str">
        <f t="shared" si="15"/>
        <v>Salida Nacional / National exit</v>
      </c>
      <c r="C601" s="65">
        <f t="shared" si="16"/>
        <v>2.9793123738536182E-3</v>
      </c>
    </row>
    <row r="602" spans="1:3" ht="15" customHeight="1" x14ac:dyDescent="0.45">
      <c r="A602" s="36" t="str">
        <f t="shared" si="15"/>
        <v>15.09</v>
      </c>
      <c r="B602" s="4" t="str">
        <f t="shared" si="15"/>
        <v>Salida Nacional / National exit</v>
      </c>
      <c r="C602" s="65">
        <f t="shared" si="16"/>
        <v>4.7279726586536928E-3</v>
      </c>
    </row>
    <row r="603" spans="1:3" ht="15" customHeight="1" x14ac:dyDescent="0.45">
      <c r="A603" s="36" t="str">
        <f t="shared" si="15"/>
        <v>15.09AD</v>
      </c>
      <c r="B603" s="4" t="str">
        <f t="shared" si="15"/>
        <v>Salida Nacional / National exit</v>
      </c>
      <c r="C603" s="65">
        <f t="shared" si="16"/>
        <v>1.6602142022568808E-2</v>
      </c>
    </row>
    <row r="604" spans="1:3" ht="15" customHeight="1" x14ac:dyDescent="0.45">
      <c r="A604" s="36" t="str">
        <f t="shared" si="15"/>
        <v>15.09X</v>
      </c>
      <c r="B604" s="4" t="str">
        <f t="shared" si="15"/>
        <v>Salida Nacional / National exit</v>
      </c>
      <c r="C604" s="65">
        <f t="shared" si="16"/>
        <v>1.1242590809870134E-3</v>
      </c>
    </row>
    <row r="605" spans="1:3" ht="15" customHeight="1" x14ac:dyDescent="0.45">
      <c r="A605" s="36" t="str">
        <f t="shared" si="15"/>
        <v>15.09X.1</v>
      </c>
      <c r="B605" s="4" t="str">
        <f t="shared" si="15"/>
        <v>Salida Nacional / National exit</v>
      </c>
      <c r="C605" s="65">
        <f t="shared" si="16"/>
        <v>3.8432659790578374E-4</v>
      </c>
    </row>
    <row r="606" spans="1:3" ht="15" customHeight="1" x14ac:dyDescent="0.45">
      <c r="A606" s="36" t="str">
        <f t="shared" ref="A606:B625" si="17">A319</f>
        <v>15.09X.1</v>
      </c>
      <c r="B606" s="4" t="str">
        <f t="shared" si="17"/>
        <v>Salida Nacional / National exit</v>
      </c>
      <c r="C606" s="65">
        <f t="shared" si="16"/>
        <v>2.7946071772141042E-3</v>
      </c>
    </row>
    <row r="607" spans="1:3" ht="15" customHeight="1" x14ac:dyDescent="0.45">
      <c r="A607" s="36" t="str">
        <f t="shared" si="17"/>
        <v>15.10</v>
      </c>
      <c r="B607" s="4" t="str">
        <f t="shared" si="17"/>
        <v>Salida Nacional / National exit</v>
      </c>
      <c r="C607" s="65">
        <f t="shared" si="16"/>
        <v>3.7490215721555371E-4</v>
      </c>
    </row>
    <row r="608" spans="1:3" ht="15" customHeight="1" x14ac:dyDescent="0.45">
      <c r="A608" s="36" t="str">
        <f t="shared" si="17"/>
        <v>15.11</v>
      </c>
      <c r="B608" s="4" t="str">
        <f t="shared" si="17"/>
        <v>Salida Nacional / National exit</v>
      </c>
      <c r="C608" s="65">
        <f t="shared" si="16"/>
        <v>1.9624704650508498E-3</v>
      </c>
    </row>
    <row r="609" spans="1:3" ht="15" customHeight="1" x14ac:dyDescent="0.45">
      <c r="A609" s="36" t="str">
        <f t="shared" si="17"/>
        <v>15.12</v>
      </c>
      <c r="B609" s="4" t="str">
        <f t="shared" si="17"/>
        <v>Salida Nacional / National exit</v>
      </c>
      <c r="C609" s="65">
        <f t="shared" si="16"/>
        <v>1.1831762627511836E-3</v>
      </c>
    </row>
    <row r="610" spans="1:3" ht="15" customHeight="1" x14ac:dyDescent="0.45">
      <c r="A610" s="36" t="str">
        <f t="shared" si="17"/>
        <v>15.13E.C.</v>
      </c>
      <c r="B610" s="4" t="str">
        <f t="shared" si="17"/>
        <v>Salida Nacional / National exit</v>
      </c>
      <c r="C610" s="65">
        <f t="shared" si="16"/>
        <v>2.0916188073638897E-7</v>
      </c>
    </row>
    <row r="611" spans="1:3" ht="15" customHeight="1" x14ac:dyDescent="0.45">
      <c r="A611" s="36" t="str">
        <f t="shared" si="17"/>
        <v>15.14</v>
      </c>
      <c r="B611" s="4" t="str">
        <f t="shared" si="17"/>
        <v>Salida Nacional / National exit</v>
      </c>
      <c r="C611" s="65">
        <f t="shared" si="16"/>
        <v>6.8788944201247128E-3</v>
      </c>
    </row>
    <row r="612" spans="1:3" ht="15" customHeight="1" x14ac:dyDescent="0.45">
      <c r="A612" s="36" t="str">
        <f t="shared" si="17"/>
        <v>15.15</v>
      </c>
      <c r="B612" s="4" t="str">
        <f t="shared" si="17"/>
        <v>Salida Nacional / National exit</v>
      </c>
      <c r="C612" s="65">
        <f t="shared" si="16"/>
        <v>9.8902878776589058E-4</v>
      </c>
    </row>
    <row r="613" spans="1:3" ht="15" customHeight="1" x14ac:dyDescent="0.45">
      <c r="A613" s="36" t="str">
        <f t="shared" si="17"/>
        <v>15.16</v>
      </c>
      <c r="B613" s="4" t="str">
        <f t="shared" si="17"/>
        <v>Salida Nacional / National exit</v>
      </c>
      <c r="C613" s="65">
        <f t="shared" si="16"/>
        <v>1.1413688367092297E-3</v>
      </c>
    </row>
    <row r="614" spans="1:3" ht="15" customHeight="1" x14ac:dyDescent="0.45">
      <c r="A614" s="36" t="str">
        <f t="shared" si="17"/>
        <v>15.17</v>
      </c>
      <c r="B614" s="4" t="str">
        <f t="shared" si="17"/>
        <v>Salida Nacional / National exit</v>
      </c>
      <c r="C614" s="65">
        <f t="shared" si="16"/>
        <v>1.0618109390054158E-3</v>
      </c>
    </row>
    <row r="615" spans="1:3" ht="15" customHeight="1" x14ac:dyDescent="0.45">
      <c r="A615" s="36" t="str">
        <f t="shared" si="17"/>
        <v>15.19</v>
      </c>
      <c r="B615" s="4" t="str">
        <f t="shared" si="17"/>
        <v>Salida Nacional / National exit</v>
      </c>
      <c r="C615" s="65">
        <f t="shared" si="16"/>
        <v>7.2617639261752305E-4</v>
      </c>
    </row>
    <row r="616" spans="1:3" ht="15" customHeight="1" x14ac:dyDescent="0.45">
      <c r="A616" s="36" t="str">
        <f t="shared" si="17"/>
        <v>15.19</v>
      </c>
      <c r="B616" s="4" t="str">
        <f t="shared" si="17"/>
        <v>Salida Nacional / National exit</v>
      </c>
      <c r="C616" s="65">
        <f t="shared" si="16"/>
        <v>8.5579746364338363E-5</v>
      </c>
    </row>
    <row r="617" spans="1:3" ht="15" customHeight="1" x14ac:dyDescent="0.45">
      <c r="A617" s="36" t="str">
        <f t="shared" si="17"/>
        <v>15.20.05</v>
      </c>
      <c r="B617" s="4" t="str">
        <f t="shared" si="17"/>
        <v>Salida Nacional / National exit</v>
      </c>
      <c r="C617" s="65">
        <f t="shared" si="16"/>
        <v>6.4471308065603965E-5</v>
      </c>
    </row>
    <row r="618" spans="1:3" ht="15" customHeight="1" x14ac:dyDescent="0.45">
      <c r="A618" s="36" t="str">
        <f t="shared" si="17"/>
        <v>15.20.06</v>
      </c>
      <c r="B618" s="4" t="str">
        <f t="shared" si="17"/>
        <v>Salida Nacional / National exit</v>
      </c>
      <c r="C618" s="65">
        <f t="shared" si="16"/>
        <v>1.2781458141988861E-3</v>
      </c>
    </row>
    <row r="619" spans="1:3" ht="15" customHeight="1" x14ac:dyDescent="0.45">
      <c r="A619" s="36" t="str">
        <f t="shared" si="17"/>
        <v>15.20A.1</v>
      </c>
      <c r="B619" s="4" t="str">
        <f t="shared" si="17"/>
        <v>Salida Nacional / National exit</v>
      </c>
      <c r="C619" s="65">
        <f t="shared" si="16"/>
        <v>1.7463451781450803E-3</v>
      </c>
    </row>
    <row r="620" spans="1:3" ht="15" customHeight="1" x14ac:dyDescent="0.45">
      <c r="A620" s="36" t="str">
        <f t="shared" si="17"/>
        <v>15.21</v>
      </c>
      <c r="B620" s="4" t="str">
        <f t="shared" si="17"/>
        <v>Salida Nacional / National exit</v>
      </c>
      <c r="C620" s="65">
        <f t="shared" si="16"/>
        <v>9.8909143030808441E-4</v>
      </c>
    </row>
    <row r="621" spans="1:3" ht="15" customHeight="1" x14ac:dyDescent="0.45">
      <c r="A621" s="36" t="str">
        <f t="shared" si="17"/>
        <v>15.22</v>
      </c>
      <c r="B621" s="4" t="str">
        <f t="shared" si="17"/>
        <v>Salida Nacional / National exit</v>
      </c>
      <c r="C621" s="65">
        <f t="shared" si="16"/>
        <v>2.9196424076974255E-4</v>
      </c>
    </row>
    <row r="622" spans="1:3" ht="15" customHeight="1" x14ac:dyDescent="0.45">
      <c r="A622" s="36" t="str">
        <f t="shared" si="17"/>
        <v>15.23</v>
      </c>
      <c r="B622" s="4" t="str">
        <f t="shared" si="17"/>
        <v>Salida Nacional / National exit</v>
      </c>
      <c r="C622" s="65">
        <f t="shared" si="16"/>
        <v>7.3539129600747982E-5</v>
      </c>
    </row>
    <row r="623" spans="1:3" ht="15" customHeight="1" x14ac:dyDescent="0.45">
      <c r="A623" s="36" t="str">
        <f t="shared" si="17"/>
        <v>15.24</v>
      </c>
      <c r="B623" s="4" t="str">
        <f t="shared" si="17"/>
        <v>Salida Nacional / National exit</v>
      </c>
      <c r="C623" s="65">
        <f t="shared" si="16"/>
        <v>2.1291161411628665E-3</v>
      </c>
    </row>
    <row r="624" spans="1:3" ht="15" customHeight="1" x14ac:dyDescent="0.45">
      <c r="A624" s="36" t="str">
        <f t="shared" si="17"/>
        <v>15.26</v>
      </c>
      <c r="B624" s="4" t="str">
        <f t="shared" si="17"/>
        <v>Salida Nacional / National exit</v>
      </c>
      <c r="C624" s="65">
        <f t="shared" si="16"/>
        <v>3.9446757771704935E-4</v>
      </c>
    </row>
    <row r="625" spans="1:3" ht="15" customHeight="1" x14ac:dyDescent="0.45">
      <c r="A625" s="36" t="str">
        <f t="shared" si="17"/>
        <v>15.28-16</v>
      </c>
      <c r="B625" s="4" t="str">
        <f t="shared" si="17"/>
        <v>Salida Nacional / National exit</v>
      </c>
      <c r="C625" s="65">
        <f t="shared" si="16"/>
        <v>4.1808812588795625E-4</v>
      </c>
    </row>
    <row r="626" spans="1:3" ht="15" customHeight="1" x14ac:dyDescent="0.45">
      <c r="A626" s="36" t="str">
        <f t="shared" ref="A626:B645" si="18">A339</f>
        <v>15.28-16</v>
      </c>
      <c r="B626" s="4" t="str">
        <f t="shared" si="18"/>
        <v>Salida Nacional / National exit</v>
      </c>
      <c r="C626" s="65">
        <f t="shared" si="16"/>
        <v>1.2758297301449661E-4</v>
      </c>
    </row>
    <row r="627" spans="1:3" ht="15" customHeight="1" x14ac:dyDescent="0.45">
      <c r="A627" s="36" t="str">
        <f t="shared" si="18"/>
        <v>15.31</v>
      </c>
      <c r="B627" s="4" t="str">
        <f t="shared" si="18"/>
        <v>Salida Nacional / National exit</v>
      </c>
      <c r="C627" s="65">
        <f t="shared" si="16"/>
        <v>1.7010224327091913E-2</v>
      </c>
    </row>
    <row r="628" spans="1:3" ht="15" customHeight="1" x14ac:dyDescent="0.45">
      <c r="A628" s="36" t="str">
        <f t="shared" si="18"/>
        <v>15.31.1A</v>
      </c>
      <c r="B628" s="4" t="str">
        <f t="shared" si="18"/>
        <v>Salida Nacional / National exit</v>
      </c>
      <c r="C628" s="65">
        <f t="shared" si="16"/>
        <v>3.5017060483153849E-3</v>
      </c>
    </row>
    <row r="629" spans="1:3" ht="15" customHeight="1" x14ac:dyDescent="0.45">
      <c r="A629" s="36" t="str">
        <f t="shared" si="18"/>
        <v>15.31.3</v>
      </c>
      <c r="B629" s="4" t="str">
        <f t="shared" si="18"/>
        <v>Salida Nacional / National exit</v>
      </c>
      <c r="C629" s="65">
        <f t="shared" si="16"/>
        <v>4.0862417835585705E-3</v>
      </c>
    </row>
    <row r="630" spans="1:3" ht="15" customHeight="1" x14ac:dyDescent="0.45">
      <c r="A630" s="36" t="str">
        <f t="shared" si="18"/>
        <v>15.31A.2</v>
      </c>
      <c r="B630" s="4" t="str">
        <f t="shared" si="18"/>
        <v>Salida Nacional / National exit</v>
      </c>
      <c r="C630" s="65">
        <f t="shared" si="16"/>
        <v>3.3437678921385844E-6</v>
      </c>
    </row>
    <row r="631" spans="1:3" ht="15" customHeight="1" x14ac:dyDescent="0.45">
      <c r="A631" s="36" t="str">
        <f t="shared" si="18"/>
        <v>15.31A.4</v>
      </c>
      <c r="B631" s="4" t="str">
        <f t="shared" si="18"/>
        <v>Salida Nacional / National exit</v>
      </c>
      <c r="C631" s="65">
        <f t="shared" si="16"/>
        <v>8.4569566167600201E-4</v>
      </c>
    </row>
    <row r="632" spans="1:3" ht="15" customHeight="1" x14ac:dyDescent="0.45">
      <c r="A632" s="36" t="str">
        <f t="shared" si="18"/>
        <v>15.34</v>
      </c>
      <c r="B632" s="4" t="str">
        <f t="shared" si="18"/>
        <v>Salida Nacional / National exit</v>
      </c>
      <c r="C632" s="65">
        <f t="shared" si="16"/>
        <v>2.0110732057083719E-2</v>
      </c>
    </row>
    <row r="633" spans="1:3" ht="15" customHeight="1" x14ac:dyDescent="0.45">
      <c r="A633" s="36" t="str">
        <f t="shared" si="18"/>
        <v>16A</v>
      </c>
      <c r="B633" s="4" t="str">
        <f t="shared" si="18"/>
        <v>Salida Nacional / National exit</v>
      </c>
      <c r="C633" s="65">
        <f t="shared" si="16"/>
        <v>1.2127303665910915E-4</v>
      </c>
    </row>
    <row r="634" spans="1:3" ht="15" customHeight="1" x14ac:dyDescent="0.45">
      <c r="A634" s="36" t="str">
        <f t="shared" si="18"/>
        <v>19</v>
      </c>
      <c r="B634" s="4" t="str">
        <f t="shared" si="18"/>
        <v>Salida Nacional / National exit</v>
      </c>
      <c r="C634" s="65">
        <f t="shared" si="16"/>
        <v>1.7339964308967244E-3</v>
      </c>
    </row>
    <row r="635" spans="1:3" ht="15" customHeight="1" x14ac:dyDescent="0.45">
      <c r="A635" s="36" t="str">
        <f t="shared" si="18"/>
        <v>20</v>
      </c>
      <c r="B635" s="4" t="str">
        <f t="shared" si="18"/>
        <v>Salida Nacional / National exit</v>
      </c>
      <c r="C635" s="65">
        <f t="shared" si="16"/>
        <v>6.5593668151868786E-3</v>
      </c>
    </row>
    <row r="636" spans="1:3" ht="15" customHeight="1" x14ac:dyDescent="0.45">
      <c r="A636" s="36" t="str">
        <f t="shared" si="18"/>
        <v>20</v>
      </c>
      <c r="B636" s="4" t="str">
        <f t="shared" si="18"/>
        <v>Salida Nacional / National exit</v>
      </c>
      <c r="C636" s="65">
        <f t="shared" si="16"/>
        <v>2.691689115599063E-5</v>
      </c>
    </row>
    <row r="637" spans="1:3" ht="15" customHeight="1" x14ac:dyDescent="0.45">
      <c r="A637" s="36" t="str">
        <f t="shared" si="18"/>
        <v>21</v>
      </c>
      <c r="B637" s="4" t="str">
        <f t="shared" si="18"/>
        <v>Salida Nacional / National exit</v>
      </c>
      <c r="C637" s="65">
        <f t="shared" si="16"/>
        <v>3.493261549418172E-4</v>
      </c>
    </row>
    <row r="638" spans="1:3" ht="15" customHeight="1" x14ac:dyDescent="0.45">
      <c r="A638" s="36" t="str">
        <f t="shared" si="18"/>
        <v>22</v>
      </c>
      <c r="B638" s="4" t="str">
        <f t="shared" si="18"/>
        <v>Salida Nacional / National exit</v>
      </c>
      <c r="C638" s="65">
        <f t="shared" si="16"/>
        <v>1.2187437576015212E-3</v>
      </c>
    </row>
    <row r="639" spans="1:3" ht="15" customHeight="1" x14ac:dyDescent="0.45">
      <c r="A639" s="36" t="str">
        <f t="shared" si="18"/>
        <v>23</v>
      </c>
      <c r="B639" s="4" t="str">
        <f t="shared" si="18"/>
        <v>Salida Nacional / National exit</v>
      </c>
      <c r="C639" s="65">
        <f t="shared" si="16"/>
        <v>9.0642336925826853E-3</v>
      </c>
    </row>
    <row r="640" spans="1:3" ht="15" customHeight="1" x14ac:dyDescent="0.45">
      <c r="A640" s="36" t="str">
        <f t="shared" si="18"/>
        <v>23A</v>
      </c>
      <c r="B640" s="4" t="str">
        <f t="shared" si="18"/>
        <v>Salida Nacional / National exit</v>
      </c>
      <c r="C640" s="65">
        <f t="shared" si="16"/>
        <v>4.7744709077508107E-4</v>
      </c>
    </row>
    <row r="641" spans="1:3" ht="15" customHeight="1" x14ac:dyDescent="0.45">
      <c r="A641" s="36" t="str">
        <f t="shared" si="18"/>
        <v>24</v>
      </c>
      <c r="B641" s="4" t="str">
        <f t="shared" si="18"/>
        <v>Salida Nacional / National exit</v>
      </c>
      <c r="C641" s="65">
        <f t="shared" si="16"/>
        <v>2.9059402806491064E-5</v>
      </c>
    </row>
    <row r="642" spans="1:3" ht="15" customHeight="1" x14ac:dyDescent="0.45">
      <c r="A642" s="36" t="str">
        <f t="shared" si="18"/>
        <v>24A</v>
      </c>
      <c r="B642" s="4" t="str">
        <f t="shared" si="18"/>
        <v>Salida Nacional / National exit</v>
      </c>
      <c r="C642" s="65">
        <f t="shared" si="16"/>
        <v>5.9884783982699376E-4</v>
      </c>
    </row>
    <row r="643" spans="1:3" ht="15" customHeight="1" x14ac:dyDescent="0.45">
      <c r="A643" s="36" t="str">
        <f t="shared" si="18"/>
        <v>24E.C.</v>
      </c>
      <c r="B643" s="4" t="str">
        <f t="shared" si="18"/>
        <v>Salida Nacional / National exit</v>
      </c>
      <c r="C643" s="65">
        <f t="shared" si="16"/>
        <v>2.01292149467254E-6</v>
      </c>
    </row>
    <row r="644" spans="1:3" ht="15" customHeight="1" x14ac:dyDescent="0.45">
      <c r="A644" s="36" t="str">
        <f t="shared" si="18"/>
        <v>25A</v>
      </c>
      <c r="B644" s="4" t="str">
        <f t="shared" si="18"/>
        <v>Salida Nacional / National exit</v>
      </c>
      <c r="C644" s="65">
        <f t="shared" si="16"/>
        <v>1.3659160266332263E-4</v>
      </c>
    </row>
    <row r="645" spans="1:3" ht="15" customHeight="1" x14ac:dyDescent="0.45">
      <c r="A645" s="36" t="str">
        <f t="shared" si="18"/>
        <v>25X</v>
      </c>
      <c r="B645" s="4" t="str">
        <f t="shared" si="18"/>
        <v>Salida Nacional / National exit</v>
      </c>
      <c r="C645" s="65">
        <f t="shared" si="16"/>
        <v>5.8962340462223194E-4</v>
      </c>
    </row>
    <row r="646" spans="1:3" ht="15" customHeight="1" x14ac:dyDescent="0.45">
      <c r="A646" s="36" t="str">
        <f t="shared" ref="A646:B665" si="19">A359</f>
        <v>25X</v>
      </c>
      <c r="B646" s="4" t="str">
        <f t="shared" si="19"/>
        <v>Salida Nacional / National exit</v>
      </c>
      <c r="C646" s="65">
        <f t="shared" si="16"/>
        <v>6.3082136344411416E-4</v>
      </c>
    </row>
    <row r="647" spans="1:3" ht="15" customHeight="1" x14ac:dyDescent="0.45">
      <c r="A647" s="36" t="str">
        <f t="shared" si="19"/>
        <v>27X</v>
      </c>
      <c r="B647" s="4" t="str">
        <f t="shared" si="19"/>
        <v>Salida Nacional / National exit</v>
      </c>
      <c r="C647" s="65">
        <f t="shared" si="16"/>
        <v>6.6250837248212687E-4</v>
      </c>
    </row>
    <row r="648" spans="1:3" ht="15" customHeight="1" x14ac:dyDescent="0.45">
      <c r="A648" s="36" t="str">
        <f t="shared" si="19"/>
        <v>28</v>
      </c>
      <c r="B648" s="4" t="str">
        <f t="shared" si="19"/>
        <v>Salida Nacional / National exit</v>
      </c>
      <c r="C648" s="65">
        <f t="shared" si="16"/>
        <v>7.1230812157492421E-4</v>
      </c>
    </row>
    <row r="649" spans="1:3" ht="15" customHeight="1" x14ac:dyDescent="0.45">
      <c r="A649" s="36" t="str">
        <f t="shared" si="19"/>
        <v>28A</v>
      </c>
      <c r="B649" s="4" t="str">
        <f t="shared" si="19"/>
        <v>Salida Nacional / National exit</v>
      </c>
      <c r="C649" s="65">
        <f t="shared" si="16"/>
        <v>1.2471229320846449E-2</v>
      </c>
    </row>
    <row r="650" spans="1:3" ht="15" customHeight="1" x14ac:dyDescent="0.45">
      <c r="A650" s="36" t="str">
        <f t="shared" si="19"/>
        <v>29</v>
      </c>
      <c r="B650" s="4" t="str">
        <f t="shared" si="19"/>
        <v>Salida Nacional / National exit</v>
      </c>
      <c r="C650" s="65">
        <f t="shared" ref="C650:C713" si="20">(C363*C76)/SUMPRODUCT(C$12:C$292,C$299:C$579)</f>
        <v>2.9579341967350399E-4</v>
      </c>
    </row>
    <row r="651" spans="1:3" ht="15" customHeight="1" x14ac:dyDescent="0.45">
      <c r="A651" s="36" t="str">
        <f t="shared" si="19"/>
        <v>30</v>
      </c>
      <c r="B651" s="4" t="str">
        <f t="shared" si="19"/>
        <v>Salida Nacional / National exit</v>
      </c>
      <c r="C651" s="65">
        <f t="shared" si="20"/>
        <v>4.4752289011258748E-4</v>
      </c>
    </row>
    <row r="652" spans="1:3" ht="15" customHeight="1" x14ac:dyDescent="0.45">
      <c r="A652" s="36" t="str">
        <f t="shared" si="19"/>
        <v>32</v>
      </c>
      <c r="B652" s="4" t="str">
        <f t="shared" si="19"/>
        <v>Salida Nacional / National exit</v>
      </c>
      <c r="C652" s="65">
        <f t="shared" si="20"/>
        <v>2.8173804613898651E-3</v>
      </c>
    </row>
    <row r="653" spans="1:3" ht="15" customHeight="1" x14ac:dyDescent="0.45">
      <c r="A653" s="36" t="str">
        <f t="shared" si="19"/>
        <v>33</v>
      </c>
      <c r="B653" s="4" t="str">
        <f t="shared" si="19"/>
        <v>Salida Nacional / National exit</v>
      </c>
      <c r="C653" s="65">
        <f t="shared" si="20"/>
        <v>5.3423292082459984E-3</v>
      </c>
    </row>
    <row r="654" spans="1:3" ht="15" customHeight="1" x14ac:dyDescent="0.45">
      <c r="A654" s="36" t="str">
        <f t="shared" si="19"/>
        <v>33X</v>
      </c>
      <c r="B654" s="4" t="str">
        <f t="shared" si="19"/>
        <v>Salida Nacional / National exit</v>
      </c>
      <c r="C654" s="65">
        <f t="shared" si="20"/>
        <v>7.4702325214766606E-5</v>
      </c>
    </row>
    <row r="655" spans="1:3" ht="15" customHeight="1" x14ac:dyDescent="0.45">
      <c r="A655" s="36" t="str">
        <f t="shared" si="19"/>
        <v>34</v>
      </c>
      <c r="B655" s="4" t="str">
        <f t="shared" si="19"/>
        <v>Salida Nacional / National exit</v>
      </c>
      <c r="C655" s="65">
        <f t="shared" si="20"/>
        <v>3.6869694557100139E-4</v>
      </c>
    </row>
    <row r="656" spans="1:3" ht="15" customHeight="1" x14ac:dyDescent="0.45">
      <c r="A656" s="36" t="str">
        <f t="shared" si="19"/>
        <v>34</v>
      </c>
      <c r="B656" s="4" t="str">
        <f t="shared" si="19"/>
        <v>Salida Nacional / National exit</v>
      </c>
      <c r="C656" s="65">
        <f t="shared" si="20"/>
        <v>2.0137623234809865E-4</v>
      </c>
    </row>
    <row r="657" spans="1:3" ht="15" customHeight="1" x14ac:dyDescent="0.45">
      <c r="A657" s="36" t="str">
        <f t="shared" si="19"/>
        <v>35X</v>
      </c>
      <c r="B657" s="4" t="str">
        <f t="shared" si="19"/>
        <v>Salida Nacional / National exit</v>
      </c>
      <c r="C657" s="65">
        <f t="shared" si="20"/>
        <v>0</v>
      </c>
    </row>
    <row r="658" spans="1:3" ht="15" customHeight="1" x14ac:dyDescent="0.45">
      <c r="A658" s="36" t="str">
        <f t="shared" si="19"/>
        <v>36</v>
      </c>
      <c r="B658" s="4" t="str">
        <f t="shared" si="19"/>
        <v>Salida Nacional / National exit</v>
      </c>
      <c r="C658" s="65">
        <f t="shared" si="20"/>
        <v>1.2190628205858496E-3</v>
      </c>
    </row>
    <row r="659" spans="1:3" ht="15" customHeight="1" x14ac:dyDescent="0.45">
      <c r="A659" s="36" t="str">
        <f t="shared" si="19"/>
        <v>38</v>
      </c>
      <c r="B659" s="4" t="str">
        <f t="shared" si="19"/>
        <v>Salida Nacional / National exit</v>
      </c>
      <c r="C659" s="65">
        <f t="shared" si="20"/>
        <v>5.6557288332618602E-3</v>
      </c>
    </row>
    <row r="660" spans="1:3" ht="15" customHeight="1" x14ac:dyDescent="0.45">
      <c r="A660" s="36" t="str">
        <f t="shared" si="19"/>
        <v>38X.02</v>
      </c>
      <c r="B660" s="4" t="str">
        <f t="shared" si="19"/>
        <v>Salida Nacional / National exit</v>
      </c>
      <c r="C660" s="65">
        <f t="shared" si="20"/>
        <v>1.1239081952200194E-4</v>
      </c>
    </row>
    <row r="661" spans="1:3" ht="15" customHeight="1" x14ac:dyDescent="0.45">
      <c r="A661" s="36" t="str">
        <f t="shared" si="19"/>
        <v>39.01</v>
      </c>
      <c r="B661" s="4" t="str">
        <f t="shared" si="19"/>
        <v>Salida Nacional / National exit</v>
      </c>
      <c r="C661" s="65">
        <f t="shared" si="20"/>
        <v>4.9128298527128503E-4</v>
      </c>
    </row>
    <row r="662" spans="1:3" ht="15" customHeight="1" x14ac:dyDescent="0.45">
      <c r="A662" s="36" t="str">
        <f t="shared" si="19"/>
        <v>4</v>
      </c>
      <c r="B662" s="4" t="str">
        <f t="shared" si="19"/>
        <v>Salida Nacional / National exit</v>
      </c>
      <c r="C662" s="65">
        <f t="shared" si="20"/>
        <v>1.2278242848042888E-2</v>
      </c>
    </row>
    <row r="663" spans="1:3" ht="15" customHeight="1" x14ac:dyDescent="0.45">
      <c r="A663" s="36" t="str">
        <f t="shared" si="19"/>
        <v>40</v>
      </c>
      <c r="B663" s="4" t="str">
        <f t="shared" si="19"/>
        <v>Salida Nacional / National exit</v>
      </c>
      <c r="C663" s="65">
        <f t="shared" si="20"/>
        <v>3.3632673922389078E-4</v>
      </c>
    </row>
    <row r="664" spans="1:3" ht="15" customHeight="1" x14ac:dyDescent="0.45">
      <c r="A664" s="36" t="str">
        <f t="shared" si="19"/>
        <v>41.01</v>
      </c>
      <c r="B664" s="4" t="str">
        <f t="shared" si="19"/>
        <v>Salida Nacional / National exit</v>
      </c>
      <c r="C664" s="65">
        <f t="shared" si="20"/>
        <v>1.6425032664384438E-3</v>
      </c>
    </row>
    <row r="665" spans="1:3" ht="15" customHeight="1" x14ac:dyDescent="0.45">
      <c r="A665" s="36" t="str">
        <f t="shared" si="19"/>
        <v>41.02</v>
      </c>
      <c r="B665" s="4" t="str">
        <f t="shared" si="19"/>
        <v>Salida Nacional / National exit</v>
      </c>
      <c r="C665" s="65">
        <f t="shared" si="20"/>
        <v>9.6095547173772982E-4</v>
      </c>
    </row>
    <row r="666" spans="1:3" ht="15" customHeight="1" x14ac:dyDescent="0.45">
      <c r="A666" s="36" t="str">
        <f t="shared" ref="A666:B685" si="21">A379</f>
        <v>41.02</v>
      </c>
      <c r="B666" s="4" t="str">
        <f t="shared" si="21"/>
        <v>Salida Nacional / National exit</v>
      </c>
      <c r="C666" s="65">
        <f t="shared" si="20"/>
        <v>7.1517630391022813E-4</v>
      </c>
    </row>
    <row r="667" spans="1:3" ht="15" customHeight="1" x14ac:dyDescent="0.45">
      <c r="A667" s="36" t="str">
        <f t="shared" si="21"/>
        <v>41.03X01</v>
      </c>
      <c r="B667" s="4" t="str">
        <f t="shared" si="21"/>
        <v>Salida Nacional / National exit</v>
      </c>
      <c r="C667" s="65">
        <f t="shared" si="20"/>
        <v>2.4112758207390842E-5</v>
      </c>
    </row>
    <row r="668" spans="1:3" ht="15" customHeight="1" x14ac:dyDescent="0.45">
      <c r="A668" s="36" t="str">
        <f t="shared" si="21"/>
        <v>41.04</v>
      </c>
      <c r="B668" s="4" t="str">
        <f t="shared" si="21"/>
        <v>Salida Nacional / National exit</v>
      </c>
      <c r="C668" s="65">
        <f t="shared" si="20"/>
        <v>9.2668449766997938E-5</v>
      </c>
    </row>
    <row r="669" spans="1:3" ht="15" customHeight="1" x14ac:dyDescent="0.45">
      <c r="A669" s="36" t="str">
        <f t="shared" si="21"/>
        <v>41.05</v>
      </c>
      <c r="B669" s="4" t="str">
        <f t="shared" si="21"/>
        <v>Salida Nacional / National exit</v>
      </c>
      <c r="C669" s="65">
        <f t="shared" si="20"/>
        <v>3.8309471262966009E-4</v>
      </c>
    </row>
    <row r="670" spans="1:3" ht="15" customHeight="1" x14ac:dyDescent="0.45">
      <c r="A670" s="36" t="str">
        <f t="shared" si="21"/>
        <v>41.06</v>
      </c>
      <c r="B670" s="4" t="str">
        <f t="shared" si="21"/>
        <v>Salida Nacional / National exit</v>
      </c>
      <c r="C670" s="65">
        <f t="shared" si="20"/>
        <v>1.3443146789722373E-3</v>
      </c>
    </row>
    <row r="671" spans="1:3" ht="15" customHeight="1" x14ac:dyDescent="0.45">
      <c r="A671" s="36" t="str">
        <f t="shared" si="21"/>
        <v>41.07X</v>
      </c>
      <c r="B671" s="4" t="str">
        <f t="shared" si="21"/>
        <v>Salida Nacional / National exit</v>
      </c>
      <c r="C671" s="65">
        <f t="shared" si="20"/>
        <v>3.5088873713052236E-3</v>
      </c>
    </row>
    <row r="672" spans="1:3" ht="15" customHeight="1" x14ac:dyDescent="0.45">
      <c r="A672" s="36" t="str">
        <f t="shared" si="21"/>
        <v>41.08</v>
      </c>
      <c r="B672" s="4" t="str">
        <f t="shared" si="21"/>
        <v>Salida Nacional / National exit</v>
      </c>
      <c r="C672" s="65">
        <f t="shared" si="20"/>
        <v>1.678869425857289E-3</v>
      </c>
    </row>
    <row r="673" spans="1:3" ht="15" customHeight="1" x14ac:dyDescent="0.45">
      <c r="A673" s="36" t="str">
        <f t="shared" si="21"/>
        <v>41.09</v>
      </c>
      <c r="B673" s="4" t="str">
        <f t="shared" si="21"/>
        <v>Salida Nacional / National exit</v>
      </c>
      <c r="C673" s="65">
        <f t="shared" si="20"/>
        <v>2.3302184185726039E-3</v>
      </c>
    </row>
    <row r="674" spans="1:3" ht="15" customHeight="1" x14ac:dyDescent="0.45">
      <c r="A674" s="36" t="str">
        <f t="shared" si="21"/>
        <v>41.10</v>
      </c>
      <c r="B674" s="4" t="str">
        <f t="shared" si="21"/>
        <v>Salida Nacional / National exit</v>
      </c>
      <c r="C674" s="65">
        <f t="shared" si="20"/>
        <v>1.7630945220704762E-3</v>
      </c>
    </row>
    <row r="675" spans="1:3" ht="15" customHeight="1" x14ac:dyDescent="0.45">
      <c r="A675" s="36" t="str">
        <f t="shared" si="21"/>
        <v>41-16</v>
      </c>
      <c r="B675" s="4" t="str">
        <f t="shared" si="21"/>
        <v>Salida Nacional / National exit</v>
      </c>
      <c r="C675" s="65">
        <f t="shared" si="20"/>
        <v>4.4269195584958004E-4</v>
      </c>
    </row>
    <row r="676" spans="1:3" ht="15" customHeight="1" x14ac:dyDescent="0.45">
      <c r="A676" s="36" t="str">
        <f t="shared" si="21"/>
        <v>41-16</v>
      </c>
      <c r="B676" s="4" t="str">
        <f t="shared" si="21"/>
        <v>Salida Nacional / National exit</v>
      </c>
      <c r="C676" s="65">
        <f t="shared" si="20"/>
        <v>2.1197459726897913E-3</v>
      </c>
    </row>
    <row r="677" spans="1:3" ht="15" customHeight="1" x14ac:dyDescent="0.45">
      <c r="A677" s="36" t="str">
        <f t="shared" si="21"/>
        <v>43X.00</v>
      </c>
      <c r="B677" s="4" t="str">
        <f t="shared" si="21"/>
        <v>Salida Nacional / National exit</v>
      </c>
      <c r="C677" s="65">
        <f t="shared" si="20"/>
        <v>1.337056244516081E-2</v>
      </c>
    </row>
    <row r="678" spans="1:3" ht="15" customHeight="1" x14ac:dyDescent="0.45">
      <c r="A678" s="36" t="str">
        <f t="shared" si="21"/>
        <v>45.01DXC</v>
      </c>
      <c r="B678" s="4" t="str">
        <f t="shared" si="21"/>
        <v>Salida Nacional / National exit</v>
      </c>
      <c r="C678" s="65">
        <f t="shared" si="20"/>
        <v>2.0121082421291504E-3</v>
      </c>
    </row>
    <row r="679" spans="1:3" ht="15" customHeight="1" x14ac:dyDescent="0.45">
      <c r="A679" s="36" t="str">
        <f t="shared" si="21"/>
        <v>45.02</v>
      </c>
      <c r="B679" s="4" t="str">
        <f t="shared" si="21"/>
        <v>Salida Nacional / National exit</v>
      </c>
      <c r="C679" s="65">
        <f t="shared" si="20"/>
        <v>1.2277145148491047E-3</v>
      </c>
    </row>
    <row r="680" spans="1:3" ht="15" customHeight="1" x14ac:dyDescent="0.45">
      <c r="A680" s="36" t="str">
        <f t="shared" si="21"/>
        <v>45.03</v>
      </c>
      <c r="B680" s="4" t="str">
        <f t="shared" si="21"/>
        <v>Salida Nacional / National exit</v>
      </c>
      <c r="C680" s="65">
        <f t="shared" si="20"/>
        <v>4.9607548162479702E-4</v>
      </c>
    </row>
    <row r="681" spans="1:3" ht="15" customHeight="1" x14ac:dyDescent="0.45">
      <c r="A681" s="36" t="str">
        <f t="shared" si="21"/>
        <v>45.04</v>
      </c>
      <c r="B681" s="4" t="str">
        <f t="shared" si="21"/>
        <v>Salida Nacional / National exit</v>
      </c>
      <c r="C681" s="65">
        <f t="shared" si="20"/>
        <v>1.8136638009345857E-2</v>
      </c>
    </row>
    <row r="682" spans="1:3" ht="15" customHeight="1" x14ac:dyDescent="0.45">
      <c r="A682" s="36" t="str">
        <f t="shared" si="21"/>
        <v>45-16</v>
      </c>
      <c r="B682" s="4" t="str">
        <f t="shared" si="21"/>
        <v>Salida Nacional / National exit</v>
      </c>
      <c r="C682" s="65">
        <f t="shared" si="20"/>
        <v>2.1177519123334806E-3</v>
      </c>
    </row>
    <row r="683" spans="1:3" ht="15" customHeight="1" x14ac:dyDescent="0.45">
      <c r="A683" s="36" t="str">
        <f t="shared" si="21"/>
        <v>5D.03</v>
      </c>
      <c r="B683" s="4" t="str">
        <f t="shared" si="21"/>
        <v>Salida Nacional / National exit</v>
      </c>
      <c r="C683" s="65">
        <f t="shared" si="20"/>
        <v>8.4485054744594633E-3</v>
      </c>
    </row>
    <row r="684" spans="1:3" ht="15" customHeight="1" x14ac:dyDescent="0.45">
      <c r="A684" s="36" t="str">
        <f t="shared" si="21"/>
        <v>5D.03.04</v>
      </c>
      <c r="B684" s="4" t="str">
        <f t="shared" si="21"/>
        <v>Salida Nacional / National exit</v>
      </c>
      <c r="C684" s="65">
        <f t="shared" si="20"/>
        <v>2.4512038056134281E-2</v>
      </c>
    </row>
    <row r="685" spans="1:3" ht="15" customHeight="1" x14ac:dyDescent="0.45">
      <c r="A685" s="36" t="str">
        <f t="shared" si="21"/>
        <v>6</v>
      </c>
      <c r="B685" s="4" t="str">
        <f t="shared" si="21"/>
        <v>Salida Nacional / National exit</v>
      </c>
      <c r="C685" s="65">
        <f t="shared" si="20"/>
        <v>1.912770319255197E-2</v>
      </c>
    </row>
    <row r="686" spans="1:3" ht="15" customHeight="1" x14ac:dyDescent="0.45">
      <c r="A686" s="36" t="str">
        <f t="shared" ref="A686:B705" si="22">A399</f>
        <v>6</v>
      </c>
      <c r="B686" s="4" t="str">
        <f t="shared" si="22"/>
        <v>Salida Nacional / National exit</v>
      </c>
      <c r="C686" s="65">
        <f t="shared" si="20"/>
        <v>4.6581674425941015E-4</v>
      </c>
    </row>
    <row r="687" spans="1:3" ht="15" customHeight="1" x14ac:dyDescent="0.45">
      <c r="A687" s="36" t="str">
        <f t="shared" si="22"/>
        <v>7B</v>
      </c>
      <c r="B687" s="4" t="str">
        <f t="shared" si="22"/>
        <v>Salida Nacional / National exit</v>
      </c>
      <c r="C687" s="65">
        <f t="shared" si="20"/>
        <v>3.2273708838973208E-4</v>
      </c>
    </row>
    <row r="688" spans="1:3" ht="15" customHeight="1" x14ac:dyDescent="0.45">
      <c r="A688" s="36" t="str">
        <f t="shared" si="22"/>
        <v>9E.C.</v>
      </c>
      <c r="B688" s="4" t="str">
        <f t="shared" si="22"/>
        <v>Salida Nacional / National exit</v>
      </c>
      <c r="C688" s="65">
        <f t="shared" si="20"/>
        <v>1.9536329063713819E-3</v>
      </c>
    </row>
    <row r="689" spans="1:3" ht="15" customHeight="1" x14ac:dyDescent="0.45">
      <c r="A689" s="36" t="str">
        <f t="shared" si="22"/>
        <v>A1</v>
      </c>
      <c r="B689" s="4" t="str">
        <f t="shared" si="22"/>
        <v>Salida Nacional / National exit</v>
      </c>
      <c r="C689" s="65">
        <f t="shared" si="20"/>
        <v>1.017892267877039E-3</v>
      </c>
    </row>
    <row r="690" spans="1:3" ht="15" customHeight="1" x14ac:dyDescent="0.45">
      <c r="A690" s="36" t="str">
        <f t="shared" si="22"/>
        <v>A10</v>
      </c>
      <c r="B690" s="4" t="str">
        <f t="shared" si="22"/>
        <v>Salida Nacional / National exit</v>
      </c>
      <c r="C690" s="65">
        <f t="shared" si="20"/>
        <v>2.7783188926310699E-3</v>
      </c>
    </row>
    <row r="691" spans="1:3" ht="15" customHeight="1" x14ac:dyDescent="0.45">
      <c r="A691" s="36" t="str">
        <f t="shared" si="22"/>
        <v>A3</v>
      </c>
      <c r="B691" s="4" t="str">
        <f t="shared" si="22"/>
        <v>Salida Nacional / National exit</v>
      </c>
      <c r="C691" s="65">
        <f t="shared" si="20"/>
        <v>4.1822612691609796E-3</v>
      </c>
    </row>
    <row r="692" spans="1:3" ht="15" customHeight="1" x14ac:dyDescent="0.45">
      <c r="A692" s="36" t="str">
        <f t="shared" si="22"/>
        <v>A36L</v>
      </c>
      <c r="B692" s="4" t="str">
        <f t="shared" si="22"/>
        <v>Salida Nacional / National exit</v>
      </c>
      <c r="C692" s="65">
        <f t="shared" si="20"/>
        <v>3.0871167251554775E-2</v>
      </c>
    </row>
    <row r="693" spans="1:3" ht="15" customHeight="1" x14ac:dyDescent="0.45">
      <c r="A693" s="36" t="str">
        <f t="shared" si="22"/>
        <v>A5A</v>
      </c>
      <c r="B693" s="4" t="str">
        <f t="shared" si="22"/>
        <v>Salida Nacional / National exit</v>
      </c>
      <c r="C693" s="65">
        <f t="shared" si="20"/>
        <v>7.9150354075114077E-5</v>
      </c>
    </row>
    <row r="694" spans="1:3" ht="15" customHeight="1" x14ac:dyDescent="0.45">
      <c r="A694" s="36" t="str">
        <f t="shared" si="22"/>
        <v>A6</v>
      </c>
      <c r="B694" s="4" t="str">
        <f t="shared" si="22"/>
        <v>Salida Nacional / National exit</v>
      </c>
      <c r="C694" s="65">
        <f t="shared" si="20"/>
        <v>5.0063835515263243E-4</v>
      </c>
    </row>
    <row r="695" spans="1:3" ht="15" customHeight="1" x14ac:dyDescent="0.45">
      <c r="A695" s="36" t="str">
        <f t="shared" si="22"/>
        <v>A7</v>
      </c>
      <c r="B695" s="4" t="str">
        <f t="shared" si="22"/>
        <v>Salida Nacional / National exit</v>
      </c>
      <c r="C695" s="65">
        <f t="shared" si="20"/>
        <v>2.65875319817384E-5</v>
      </c>
    </row>
    <row r="696" spans="1:3" ht="15" customHeight="1" x14ac:dyDescent="0.45">
      <c r="A696" s="36" t="str">
        <f t="shared" si="22"/>
        <v>A7</v>
      </c>
      <c r="B696" s="4" t="str">
        <f t="shared" si="22"/>
        <v>Salida Nacional / National exit</v>
      </c>
      <c r="C696" s="65">
        <f t="shared" si="20"/>
        <v>3.5308850593313051E-5</v>
      </c>
    </row>
    <row r="697" spans="1:3" ht="15" customHeight="1" x14ac:dyDescent="0.45">
      <c r="A697" s="36" t="str">
        <f t="shared" si="22"/>
        <v>A9</v>
      </c>
      <c r="B697" s="4" t="str">
        <f t="shared" si="22"/>
        <v>Salida Nacional / National exit</v>
      </c>
      <c r="C697" s="65">
        <f t="shared" si="20"/>
        <v>5.8926243887192885E-3</v>
      </c>
    </row>
    <row r="698" spans="1:3" ht="15" customHeight="1" x14ac:dyDescent="0.45">
      <c r="A698" s="36" t="str">
        <f t="shared" si="22"/>
        <v>A9A</v>
      </c>
      <c r="B698" s="4" t="str">
        <f t="shared" si="22"/>
        <v>Salida Nacional / National exit</v>
      </c>
      <c r="C698" s="65">
        <f t="shared" si="20"/>
        <v>2.4114833983817583E-4</v>
      </c>
    </row>
    <row r="699" spans="1:3" ht="15" customHeight="1" x14ac:dyDescent="0.45">
      <c r="A699" s="36" t="str">
        <f t="shared" si="22"/>
        <v>A9B</v>
      </c>
      <c r="B699" s="4" t="str">
        <f t="shared" si="22"/>
        <v>Salida Nacional / National exit</v>
      </c>
      <c r="C699" s="65">
        <f t="shared" si="20"/>
        <v>1.7369165007705942E-4</v>
      </c>
    </row>
    <row r="700" spans="1:3" ht="15" customHeight="1" x14ac:dyDescent="0.45">
      <c r="A700" s="36" t="str">
        <f t="shared" si="22"/>
        <v>B02</v>
      </c>
      <c r="B700" s="4" t="str">
        <f t="shared" si="22"/>
        <v>Salida Nacional / National exit</v>
      </c>
      <c r="C700" s="65">
        <f t="shared" si="20"/>
        <v>1.1128603440584103E-3</v>
      </c>
    </row>
    <row r="701" spans="1:3" ht="15" customHeight="1" x14ac:dyDescent="0.45">
      <c r="A701" s="36" t="str">
        <f t="shared" si="22"/>
        <v>B04</v>
      </c>
      <c r="B701" s="4" t="str">
        <f t="shared" si="22"/>
        <v>Salida Nacional / National exit</v>
      </c>
      <c r="C701" s="65">
        <f t="shared" si="20"/>
        <v>4.7111978809562223E-3</v>
      </c>
    </row>
    <row r="702" spans="1:3" ht="15" customHeight="1" x14ac:dyDescent="0.45">
      <c r="A702" s="36" t="str">
        <f t="shared" si="22"/>
        <v>B05</v>
      </c>
      <c r="B702" s="4" t="str">
        <f t="shared" si="22"/>
        <v>Salida Nacional / National exit</v>
      </c>
      <c r="C702" s="65">
        <f t="shared" si="20"/>
        <v>1.9043150141548378E-3</v>
      </c>
    </row>
    <row r="703" spans="1:3" ht="15" customHeight="1" x14ac:dyDescent="0.45">
      <c r="A703" s="36" t="str">
        <f t="shared" si="22"/>
        <v>B07</v>
      </c>
      <c r="B703" s="4" t="str">
        <f t="shared" si="22"/>
        <v>Salida Nacional / National exit</v>
      </c>
      <c r="C703" s="65">
        <f t="shared" si="20"/>
        <v>2.125383165638726E-3</v>
      </c>
    </row>
    <row r="704" spans="1:3" ht="15" customHeight="1" x14ac:dyDescent="0.45">
      <c r="A704" s="36" t="str">
        <f t="shared" si="22"/>
        <v>B08</v>
      </c>
      <c r="B704" s="4" t="str">
        <f t="shared" si="22"/>
        <v>Salida Nacional / National exit</v>
      </c>
      <c r="C704" s="65">
        <f t="shared" si="20"/>
        <v>2.7491332033295304E-4</v>
      </c>
    </row>
    <row r="705" spans="1:3" ht="15" customHeight="1" x14ac:dyDescent="0.45">
      <c r="A705" s="36" t="str">
        <f t="shared" si="22"/>
        <v>B10</v>
      </c>
      <c r="B705" s="4" t="str">
        <f t="shared" si="22"/>
        <v>Salida Nacional / National exit</v>
      </c>
      <c r="C705" s="65">
        <f t="shared" si="20"/>
        <v>4.6805436581515703E-3</v>
      </c>
    </row>
    <row r="706" spans="1:3" ht="15" customHeight="1" x14ac:dyDescent="0.45">
      <c r="A706" s="36" t="str">
        <f t="shared" ref="A706:B725" si="23">A419</f>
        <v>B10</v>
      </c>
      <c r="B706" s="4" t="str">
        <f t="shared" si="23"/>
        <v>Salida Nacional / National exit</v>
      </c>
      <c r="C706" s="65">
        <f t="shared" si="20"/>
        <v>3.3847708915977198E-3</v>
      </c>
    </row>
    <row r="707" spans="1:3" ht="15" customHeight="1" x14ac:dyDescent="0.45">
      <c r="A707" s="36" t="str">
        <f t="shared" si="23"/>
        <v>B18</v>
      </c>
      <c r="B707" s="4" t="str">
        <f t="shared" si="23"/>
        <v>Salida Nacional / National exit</v>
      </c>
      <c r="C707" s="65">
        <f t="shared" si="20"/>
        <v>1.8066749953613136E-2</v>
      </c>
    </row>
    <row r="708" spans="1:3" ht="15" customHeight="1" x14ac:dyDescent="0.45">
      <c r="A708" s="36" t="str">
        <f t="shared" si="23"/>
        <v>B19</v>
      </c>
      <c r="B708" s="4" t="str">
        <f t="shared" si="23"/>
        <v>Salida Nacional / National exit</v>
      </c>
      <c r="C708" s="65">
        <f t="shared" si="20"/>
        <v>8.3746052709564225E-3</v>
      </c>
    </row>
    <row r="709" spans="1:3" ht="15" customHeight="1" x14ac:dyDescent="0.45">
      <c r="A709" s="36" t="str">
        <f t="shared" si="23"/>
        <v>B20</v>
      </c>
      <c r="B709" s="4" t="str">
        <f t="shared" si="23"/>
        <v>Salida Nacional / National exit</v>
      </c>
      <c r="C709" s="65">
        <f t="shared" si="20"/>
        <v>1.17500207867457E-2</v>
      </c>
    </row>
    <row r="710" spans="1:3" ht="15" customHeight="1" x14ac:dyDescent="0.45">
      <c r="A710" s="36" t="str">
        <f t="shared" si="23"/>
        <v>BIO MADRID</v>
      </c>
      <c r="B710" s="4" t="str">
        <f t="shared" si="23"/>
        <v>Salida Nacional / National exit</v>
      </c>
      <c r="C710" s="65">
        <f t="shared" si="20"/>
        <v>9.1689275079430564E-6</v>
      </c>
    </row>
    <row r="711" spans="1:3" ht="15" customHeight="1" x14ac:dyDescent="0.45">
      <c r="A711" s="36" t="str">
        <f t="shared" si="23"/>
        <v>B22</v>
      </c>
      <c r="B711" s="4" t="str">
        <f t="shared" si="23"/>
        <v>Salida Nacional / National exit</v>
      </c>
      <c r="C711" s="65">
        <f t="shared" si="20"/>
        <v>8.0505331129514957E-3</v>
      </c>
    </row>
    <row r="712" spans="1:3" ht="15" customHeight="1" x14ac:dyDescent="0.45">
      <c r="A712" s="36" t="str">
        <f t="shared" si="23"/>
        <v>C1.01</v>
      </c>
      <c r="B712" s="4" t="str">
        <f t="shared" si="23"/>
        <v>Salida Nacional / National exit</v>
      </c>
      <c r="C712" s="65">
        <f t="shared" si="20"/>
        <v>6.0596423845984406E-4</v>
      </c>
    </row>
    <row r="713" spans="1:3" ht="15" customHeight="1" x14ac:dyDescent="0.45">
      <c r="A713" s="36" t="str">
        <f t="shared" si="23"/>
        <v>C2X.01</v>
      </c>
      <c r="B713" s="4" t="str">
        <f t="shared" si="23"/>
        <v>Salida Nacional / National exit</v>
      </c>
      <c r="C713" s="65">
        <f t="shared" si="20"/>
        <v>2.7617935119973302E-4</v>
      </c>
    </row>
    <row r="714" spans="1:3" ht="15" customHeight="1" x14ac:dyDescent="0.45">
      <c r="A714" s="36" t="str">
        <f t="shared" si="23"/>
        <v>CC.BE</v>
      </c>
      <c r="B714" s="4" t="str">
        <f t="shared" si="23"/>
        <v>Salida Nacional / National exit</v>
      </c>
      <c r="C714" s="65">
        <f t="shared" ref="C714:C777" si="24">(C427*C140)/SUMPRODUCT(C$12:C$292,C$299:C$579)</f>
        <v>1.9222270427907244E-2</v>
      </c>
    </row>
    <row r="715" spans="1:3" ht="15" customHeight="1" x14ac:dyDescent="0.45">
      <c r="A715" s="36" t="str">
        <f t="shared" si="23"/>
        <v>CC.CT.E</v>
      </c>
      <c r="B715" s="4" t="str">
        <f t="shared" si="23"/>
        <v>Salida Nacional / National exit</v>
      </c>
      <c r="C715" s="65">
        <f t="shared" si="24"/>
        <v>1.6034838233905332E-2</v>
      </c>
    </row>
    <row r="716" spans="1:3" ht="15" customHeight="1" x14ac:dyDescent="0.45">
      <c r="A716" s="36" t="str">
        <f t="shared" si="23"/>
        <v>CC.CT.E</v>
      </c>
      <c r="B716" s="4" t="str">
        <f t="shared" si="23"/>
        <v>Salida Nacional / National exit</v>
      </c>
      <c r="C716" s="65">
        <f t="shared" si="24"/>
        <v>6.9607332711081856E-3</v>
      </c>
    </row>
    <row r="717" spans="1:3" ht="15" customHeight="1" x14ac:dyDescent="0.45">
      <c r="A717" s="36" t="str">
        <f t="shared" si="23"/>
        <v>CC.PV.BBE</v>
      </c>
      <c r="B717" s="4" t="str">
        <f t="shared" si="23"/>
        <v>Salida Nacional / National exit</v>
      </c>
      <c r="C717" s="65">
        <f t="shared" si="24"/>
        <v>5.136216908933745E-3</v>
      </c>
    </row>
    <row r="718" spans="1:3" ht="15" customHeight="1" x14ac:dyDescent="0.45">
      <c r="A718" s="36" t="str">
        <f t="shared" si="23"/>
        <v>CC.SG.UF</v>
      </c>
      <c r="B718" s="4" t="str">
        <f t="shared" si="23"/>
        <v>Salida Nacional / National exit</v>
      </c>
      <c r="C718" s="65">
        <f t="shared" si="24"/>
        <v>8.557719812360887E-3</v>
      </c>
    </row>
    <row r="719" spans="1:3" ht="15" customHeight="1" x14ac:dyDescent="0.45">
      <c r="A719" s="36" t="str">
        <f t="shared" si="23"/>
        <v>CC.SON.E</v>
      </c>
      <c r="B719" s="4" t="str">
        <f t="shared" si="23"/>
        <v>Salida Nacional / National exit</v>
      </c>
      <c r="C719" s="65">
        <f t="shared" si="24"/>
        <v>1.5204927873513758E-2</v>
      </c>
    </row>
    <row r="720" spans="1:3" ht="15" customHeight="1" x14ac:dyDescent="0.45">
      <c r="A720" s="36" t="str">
        <f t="shared" si="23"/>
        <v>D01A</v>
      </c>
      <c r="B720" s="4" t="str">
        <f t="shared" si="23"/>
        <v>Salida Nacional / National exit</v>
      </c>
      <c r="C720" s="65">
        <f t="shared" si="24"/>
        <v>6.6526439158430314E-6</v>
      </c>
    </row>
    <row r="721" spans="1:3" ht="15" customHeight="1" x14ac:dyDescent="0.45">
      <c r="A721" s="36" t="str">
        <f t="shared" si="23"/>
        <v>D03A</v>
      </c>
      <c r="B721" s="4" t="str">
        <f t="shared" si="23"/>
        <v>Salida Nacional / National exit</v>
      </c>
      <c r="C721" s="65">
        <f t="shared" si="24"/>
        <v>5.0477829857826844E-4</v>
      </c>
    </row>
    <row r="722" spans="1:3" ht="15" customHeight="1" x14ac:dyDescent="0.45">
      <c r="A722" s="36" t="str">
        <f t="shared" si="23"/>
        <v>D04</v>
      </c>
      <c r="B722" s="4" t="str">
        <f t="shared" si="23"/>
        <v>Salida Nacional / National exit</v>
      </c>
      <c r="C722" s="65">
        <f t="shared" si="24"/>
        <v>6.7561358145524185E-4</v>
      </c>
    </row>
    <row r="723" spans="1:3" ht="15" customHeight="1" x14ac:dyDescent="0.45">
      <c r="A723" s="36" t="str">
        <f t="shared" si="23"/>
        <v>D06</v>
      </c>
      <c r="B723" s="4" t="str">
        <f t="shared" si="23"/>
        <v>Salida Nacional / National exit</v>
      </c>
      <c r="C723" s="65">
        <f t="shared" si="24"/>
        <v>2.5788952514060019E-4</v>
      </c>
    </row>
    <row r="724" spans="1:3" ht="15" customHeight="1" x14ac:dyDescent="0.45">
      <c r="A724" s="36" t="str">
        <f t="shared" si="23"/>
        <v>D06A</v>
      </c>
      <c r="B724" s="4" t="str">
        <f t="shared" si="23"/>
        <v>Salida Nacional / National exit</v>
      </c>
      <c r="C724" s="65">
        <f t="shared" si="24"/>
        <v>8.693850862596864E-5</v>
      </c>
    </row>
    <row r="725" spans="1:3" ht="15" customHeight="1" x14ac:dyDescent="0.45">
      <c r="A725" s="36" t="str">
        <f t="shared" si="23"/>
        <v>D07</v>
      </c>
      <c r="B725" s="4" t="str">
        <f t="shared" si="23"/>
        <v>Salida Nacional / National exit</v>
      </c>
      <c r="C725" s="65">
        <f t="shared" si="24"/>
        <v>7.1143611786882366E-3</v>
      </c>
    </row>
    <row r="726" spans="1:3" ht="15" customHeight="1" x14ac:dyDescent="0.45">
      <c r="A726" s="36" t="str">
        <f t="shared" ref="A726:B745" si="25">A439</f>
        <v>D07</v>
      </c>
      <c r="B726" s="4" t="str">
        <f t="shared" si="25"/>
        <v>Salida Nacional / National exit</v>
      </c>
      <c r="C726" s="65">
        <f t="shared" si="24"/>
        <v>6.2793489650556436E-4</v>
      </c>
    </row>
    <row r="727" spans="1:3" ht="15" customHeight="1" x14ac:dyDescent="0.45">
      <c r="A727" s="36" t="str">
        <f t="shared" si="25"/>
        <v>D07A</v>
      </c>
      <c r="B727" s="4" t="str">
        <f t="shared" si="25"/>
        <v>Salida Nacional / National exit</v>
      </c>
      <c r="C727" s="65">
        <f t="shared" si="24"/>
        <v>3.5571085556746741E-5</v>
      </c>
    </row>
    <row r="728" spans="1:3" ht="15" customHeight="1" x14ac:dyDescent="0.45">
      <c r="A728" s="36" t="str">
        <f t="shared" si="25"/>
        <v>D08A</v>
      </c>
      <c r="B728" s="4" t="str">
        <f t="shared" si="25"/>
        <v>Salida Nacional / National exit</v>
      </c>
      <c r="C728" s="65">
        <f t="shared" si="24"/>
        <v>2.3370457614211422E-5</v>
      </c>
    </row>
    <row r="729" spans="1:3" ht="15" customHeight="1" x14ac:dyDescent="0.45">
      <c r="A729" s="36" t="str">
        <f t="shared" si="25"/>
        <v>D10A</v>
      </c>
      <c r="B729" s="4" t="str">
        <f t="shared" si="25"/>
        <v>Salida Nacional / National exit</v>
      </c>
      <c r="C729" s="65">
        <f t="shared" si="24"/>
        <v>5.5404596348948223E-5</v>
      </c>
    </row>
    <row r="730" spans="1:3" ht="15" customHeight="1" x14ac:dyDescent="0.45">
      <c r="A730" s="36" t="str">
        <f t="shared" si="25"/>
        <v>D12A</v>
      </c>
      <c r="B730" s="4" t="str">
        <f t="shared" si="25"/>
        <v>Salida Nacional / National exit</v>
      </c>
      <c r="C730" s="65">
        <f t="shared" si="24"/>
        <v>7.1511641951090159E-5</v>
      </c>
    </row>
    <row r="731" spans="1:3" ht="15" customHeight="1" x14ac:dyDescent="0.45">
      <c r="A731" s="36" t="str">
        <f t="shared" si="25"/>
        <v>D13</v>
      </c>
      <c r="B731" s="4" t="str">
        <f t="shared" si="25"/>
        <v>Salida Nacional / National exit</v>
      </c>
      <c r="C731" s="65">
        <f t="shared" si="24"/>
        <v>1.0683757838968724E-4</v>
      </c>
    </row>
    <row r="732" spans="1:3" ht="15" customHeight="1" x14ac:dyDescent="0.45">
      <c r="A732" s="36" t="str">
        <f t="shared" si="25"/>
        <v>D13A</v>
      </c>
      <c r="B732" s="4" t="str">
        <f t="shared" si="25"/>
        <v>Salida Nacional / National exit</v>
      </c>
      <c r="C732" s="65">
        <f t="shared" si="24"/>
        <v>8.8161001612537413E-5</v>
      </c>
    </row>
    <row r="733" spans="1:3" ht="15" customHeight="1" x14ac:dyDescent="0.45">
      <c r="A733" s="36" t="str">
        <f t="shared" si="25"/>
        <v>D14</v>
      </c>
      <c r="B733" s="4" t="str">
        <f t="shared" si="25"/>
        <v>Salida Nacional / National exit</v>
      </c>
      <c r="C733" s="65">
        <f t="shared" si="24"/>
        <v>2.3188229397369321E-5</v>
      </c>
    </row>
    <row r="734" spans="1:3" ht="15" customHeight="1" x14ac:dyDescent="0.45">
      <c r="A734" s="36" t="str">
        <f t="shared" si="25"/>
        <v>D15</v>
      </c>
      <c r="B734" s="4" t="str">
        <f t="shared" si="25"/>
        <v>Salida Nacional / National exit</v>
      </c>
      <c r="C734" s="65">
        <f t="shared" si="24"/>
        <v>6.3313436601127154E-5</v>
      </c>
    </row>
    <row r="735" spans="1:3" ht="15" customHeight="1" x14ac:dyDescent="0.45">
      <c r="A735" s="36" t="str">
        <f t="shared" si="25"/>
        <v>D16</v>
      </c>
      <c r="B735" s="4" t="str">
        <f t="shared" si="25"/>
        <v>Salida Nacional / National exit</v>
      </c>
      <c r="C735" s="65">
        <f t="shared" si="24"/>
        <v>1.2921666772006354E-3</v>
      </c>
    </row>
    <row r="736" spans="1:3" ht="15" customHeight="1" x14ac:dyDescent="0.45">
      <c r="A736" s="36" t="str">
        <f t="shared" si="25"/>
        <v>D16</v>
      </c>
      <c r="B736" s="4" t="str">
        <f t="shared" si="25"/>
        <v>Salida Nacional / National exit</v>
      </c>
      <c r="C736" s="65">
        <f t="shared" si="24"/>
        <v>2.246269665891182E-3</v>
      </c>
    </row>
    <row r="737" spans="1:3" ht="15" customHeight="1" x14ac:dyDescent="0.45">
      <c r="A737" s="36" t="str">
        <f t="shared" si="25"/>
        <v>E01</v>
      </c>
      <c r="B737" s="4" t="str">
        <f t="shared" si="25"/>
        <v>Salida Nacional / National exit</v>
      </c>
      <c r="C737" s="65">
        <f t="shared" si="24"/>
        <v>3.9074949169384782E-4</v>
      </c>
    </row>
    <row r="738" spans="1:3" ht="15" customHeight="1" x14ac:dyDescent="0.45">
      <c r="A738" s="36" t="str">
        <f t="shared" si="25"/>
        <v>E02</v>
      </c>
      <c r="B738" s="4" t="str">
        <f t="shared" si="25"/>
        <v>Salida Nacional / National exit</v>
      </c>
      <c r="C738" s="65">
        <f t="shared" si="24"/>
        <v>2.0076065773377469E-3</v>
      </c>
    </row>
    <row r="739" spans="1:3" ht="15" customHeight="1" x14ac:dyDescent="0.45">
      <c r="A739" s="36" t="str">
        <f t="shared" si="25"/>
        <v>E15</v>
      </c>
      <c r="B739" s="4" t="str">
        <f t="shared" si="25"/>
        <v>Salida Nacional / National exit</v>
      </c>
      <c r="C739" s="65">
        <f t="shared" si="24"/>
        <v>1.8729431740447308E-3</v>
      </c>
    </row>
    <row r="740" spans="1:3" ht="15" customHeight="1" x14ac:dyDescent="0.45">
      <c r="A740" s="36" t="str">
        <f t="shared" si="25"/>
        <v>EG01</v>
      </c>
      <c r="B740" s="4" t="str">
        <f t="shared" si="25"/>
        <v>Salida Nacional / National exit</v>
      </c>
      <c r="C740" s="65">
        <f t="shared" si="24"/>
        <v>3.2987220793394023E-3</v>
      </c>
    </row>
    <row r="741" spans="1:3" ht="15" customHeight="1" x14ac:dyDescent="0.45">
      <c r="A741" s="36" t="str">
        <f t="shared" si="25"/>
        <v>F00</v>
      </c>
      <c r="B741" s="4" t="str">
        <f t="shared" si="25"/>
        <v>Salida Nacional / National exit</v>
      </c>
      <c r="C741" s="65">
        <f t="shared" si="24"/>
        <v>1.2255104768049453E-2</v>
      </c>
    </row>
    <row r="742" spans="1:3" ht="15" customHeight="1" x14ac:dyDescent="0.45">
      <c r="A742" s="36" t="str">
        <f t="shared" si="25"/>
        <v>F02</v>
      </c>
      <c r="B742" s="4" t="str">
        <f t="shared" si="25"/>
        <v>Salida Nacional / National exit</v>
      </c>
      <c r="C742" s="65">
        <f t="shared" si="24"/>
        <v>2.4573971678914893E-2</v>
      </c>
    </row>
    <row r="743" spans="1:3" ht="15" customHeight="1" x14ac:dyDescent="0.45">
      <c r="A743" s="36" t="str">
        <f t="shared" si="25"/>
        <v>F06.2</v>
      </c>
      <c r="B743" s="4" t="str">
        <f t="shared" si="25"/>
        <v>Salida Nacional / National exit</v>
      </c>
      <c r="C743" s="65">
        <f t="shared" si="24"/>
        <v>2.3444572790746305E-4</v>
      </c>
    </row>
    <row r="744" spans="1:3" ht="15" customHeight="1" x14ac:dyDescent="0.45">
      <c r="A744" s="36" t="str">
        <f t="shared" si="25"/>
        <v>F07</v>
      </c>
      <c r="B744" s="4" t="str">
        <f t="shared" si="25"/>
        <v>Salida Nacional / National exit</v>
      </c>
      <c r="C744" s="65">
        <f t="shared" si="24"/>
        <v>3.9413359035952973E-3</v>
      </c>
    </row>
    <row r="745" spans="1:3" ht="15" customHeight="1" x14ac:dyDescent="0.45">
      <c r="A745" s="36" t="str">
        <f t="shared" si="25"/>
        <v>F07.01</v>
      </c>
      <c r="B745" s="4" t="str">
        <f t="shared" si="25"/>
        <v>Salida Nacional / National exit</v>
      </c>
      <c r="C745" s="65">
        <f t="shared" si="24"/>
        <v>3.0736727321307272E-5</v>
      </c>
    </row>
    <row r="746" spans="1:3" ht="15" customHeight="1" x14ac:dyDescent="0.45">
      <c r="A746" s="36" t="str">
        <f t="shared" ref="A746:B765" si="26">A459</f>
        <v>F07.01</v>
      </c>
      <c r="B746" s="4" t="str">
        <f t="shared" si="26"/>
        <v>Salida Nacional / National exit</v>
      </c>
      <c r="C746" s="65">
        <f t="shared" si="24"/>
        <v>8.7400299154789763E-6</v>
      </c>
    </row>
    <row r="747" spans="1:3" ht="15" customHeight="1" x14ac:dyDescent="0.45">
      <c r="A747" s="36" t="str">
        <f t="shared" si="26"/>
        <v>F08</v>
      </c>
      <c r="B747" s="4" t="str">
        <f t="shared" si="26"/>
        <v>Salida Nacional / National exit</v>
      </c>
      <c r="C747" s="65">
        <f t="shared" si="24"/>
        <v>2.2118428142639934E-3</v>
      </c>
    </row>
    <row r="748" spans="1:3" ht="15" customHeight="1" x14ac:dyDescent="0.45">
      <c r="A748" s="36" t="str">
        <f t="shared" si="26"/>
        <v>F09</v>
      </c>
      <c r="B748" s="4" t="str">
        <f t="shared" si="26"/>
        <v>Salida Nacional / National exit</v>
      </c>
      <c r="C748" s="65">
        <f t="shared" si="24"/>
        <v>6.6186553774111448E-6</v>
      </c>
    </row>
    <row r="749" spans="1:3" ht="15" customHeight="1" x14ac:dyDescent="0.45">
      <c r="A749" s="36" t="str">
        <f t="shared" si="26"/>
        <v>F11</v>
      </c>
      <c r="B749" s="4" t="str">
        <f t="shared" si="26"/>
        <v>Salida Nacional / National exit</v>
      </c>
      <c r="C749" s="65">
        <f t="shared" si="24"/>
        <v>1.9690267204463945E-5</v>
      </c>
    </row>
    <row r="750" spans="1:3" ht="15" customHeight="1" x14ac:dyDescent="0.45">
      <c r="A750" s="36" t="str">
        <f t="shared" si="26"/>
        <v>F13</v>
      </c>
      <c r="B750" s="4" t="str">
        <f t="shared" si="26"/>
        <v>Salida Nacional / National exit</v>
      </c>
      <c r="C750" s="65">
        <f t="shared" si="24"/>
        <v>7.6546319615438568E-4</v>
      </c>
    </row>
    <row r="751" spans="1:3" ht="15" customHeight="1" x14ac:dyDescent="0.45">
      <c r="A751" s="36" t="str">
        <f t="shared" si="26"/>
        <v>F14</v>
      </c>
      <c r="B751" s="4" t="str">
        <f t="shared" si="26"/>
        <v>Salida Nacional / National exit</v>
      </c>
      <c r="C751" s="65">
        <f t="shared" si="24"/>
        <v>4.4792405723417702E-4</v>
      </c>
    </row>
    <row r="752" spans="1:3" ht="15" customHeight="1" x14ac:dyDescent="0.45">
      <c r="A752" s="36" t="str">
        <f t="shared" si="26"/>
        <v>F19</v>
      </c>
      <c r="B752" s="4" t="str">
        <f t="shared" si="26"/>
        <v>Salida Nacional / National exit</v>
      </c>
      <c r="C752" s="65">
        <f t="shared" si="24"/>
        <v>1.1667617199494081E-2</v>
      </c>
    </row>
    <row r="753" spans="1:3" ht="15" customHeight="1" x14ac:dyDescent="0.45">
      <c r="A753" s="36" t="str">
        <f t="shared" si="26"/>
        <v>F21</v>
      </c>
      <c r="B753" s="4" t="str">
        <f t="shared" si="26"/>
        <v>Salida Nacional / National exit</v>
      </c>
      <c r="C753" s="65">
        <f t="shared" si="24"/>
        <v>1.3390961738418995E-3</v>
      </c>
    </row>
    <row r="754" spans="1:3" ht="15" customHeight="1" x14ac:dyDescent="0.45">
      <c r="A754" s="36" t="str">
        <f t="shared" si="26"/>
        <v>F23</v>
      </c>
      <c r="B754" s="4" t="str">
        <f t="shared" si="26"/>
        <v>Salida Nacional / National exit</v>
      </c>
      <c r="C754" s="65">
        <f t="shared" si="24"/>
        <v>1.6224468171371291E-4</v>
      </c>
    </row>
    <row r="755" spans="1:3" ht="15" customHeight="1" x14ac:dyDescent="0.45">
      <c r="A755" s="36" t="str">
        <f t="shared" si="26"/>
        <v>F25</v>
      </c>
      <c r="B755" s="4" t="str">
        <f t="shared" si="26"/>
        <v>Salida Nacional / National exit</v>
      </c>
      <c r="C755" s="65">
        <f t="shared" si="24"/>
        <v>1.3506277332145209E-3</v>
      </c>
    </row>
    <row r="756" spans="1:3" ht="15" customHeight="1" x14ac:dyDescent="0.45">
      <c r="A756" s="36" t="str">
        <f t="shared" si="26"/>
        <v>F25</v>
      </c>
      <c r="B756" s="4" t="str">
        <f t="shared" si="26"/>
        <v>Salida Nacional / National exit</v>
      </c>
      <c r="C756" s="65">
        <f t="shared" si="24"/>
        <v>1.2547907472783035E-2</v>
      </c>
    </row>
    <row r="757" spans="1:3" ht="15" customHeight="1" x14ac:dyDescent="0.45">
      <c r="A757" s="36" t="str">
        <f t="shared" si="26"/>
        <v>F26.02</v>
      </c>
      <c r="B757" s="4" t="str">
        <f t="shared" si="26"/>
        <v>Salida Nacional / National exit</v>
      </c>
      <c r="C757" s="65">
        <f t="shared" si="24"/>
        <v>4.7680086992664492E-4</v>
      </c>
    </row>
    <row r="758" spans="1:3" ht="15" customHeight="1" x14ac:dyDescent="0.45">
      <c r="A758" s="36" t="str">
        <f t="shared" si="26"/>
        <v>F26A</v>
      </c>
      <c r="B758" s="4" t="str">
        <f t="shared" si="26"/>
        <v>Salida Nacional / National exit</v>
      </c>
      <c r="C758" s="65">
        <f t="shared" si="24"/>
        <v>9.9531526756641182E-4</v>
      </c>
    </row>
    <row r="759" spans="1:3" ht="15" customHeight="1" x14ac:dyDescent="0.45">
      <c r="A759" s="36" t="str">
        <f t="shared" si="26"/>
        <v>F27</v>
      </c>
      <c r="B759" s="4" t="str">
        <f t="shared" si="26"/>
        <v>Salida Nacional / National exit</v>
      </c>
      <c r="C759" s="65">
        <f t="shared" si="24"/>
        <v>6.8585197512998047E-4</v>
      </c>
    </row>
    <row r="760" spans="1:3" ht="15" customHeight="1" x14ac:dyDescent="0.45">
      <c r="A760" s="36" t="str">
        <f t="shared" si="26"/>
        <v>F28</v>
      </c>
      <c r="B760" s="4" t="str">
        <f t="shared" si="26"/>
        <v>Salida Nacional / National exit</v>
      </c>
      <c r="C760" s="65">
        <f t="shared" si="24"/>
        <v>6.7283763822329357E-3</v>
      </c>
    </row>
    <row r="761" spans="1:3" ht="15" customHeight="1" x14ac:dyDescent="0.45">
      <c r="A761" s="36" t="str">
        <f t="shared" si="26"/>
        <v>G03</v>
      </c>
      <c r="B761" s="4" t="str">
        <f t="shared" si="26"/>
        <v>Salida Nacional / National exit</v>
      </c>
      <c r="C761" s="65">
        <f t="shared" si="24"/>
        <v>3.0758948831893758E-3</v>
      </c>
    </row>
    <row r="762" spans="1:3" ht="15" customHeight="1" x14ac:dyDescent="0.45">
      <c r="A762" s="36" t="str">
        <f t="shared" si="26"/>
        <v>G04</v>
      </c>
      <c r="B762" s="4" t="str">
        <f t="shared" si="26"/>
        <v>Salida Nacional / National exit</v>
      </c>
      <c r="C762" s="65">
        <f t="shared" si="24"/>
        <v>3.808651551711224E-4</v>
      </c>
    </row>
    <row r="763" spans="1:3" ht="15" customHeight="1" x14ac:dyDescent="0.45">
      <c r="A763" s="36" t="str">
        <f t="shared" si="26"/>
        <v>G07</v>
      </c>
      <c r="B763" s="4" t="str">
        <f t="shared" si="26"/>
        <v>Salida Nacional / National exit</v>
      </c>
      <c r="C763" s="65">
        <f t="shared" si="24"/>
        <v>3.5459021837442664E-3</v>
      </c>
    </row>
    <row r="764" spans="1:3" ht="15" customHeight="1" x14ac:dyDescent="0.45">
      <c r="A764" s="36" t="str">
        <f t="shared" si="26"/>
        <v>H1</v>
      </c>
      <c r="B764" s="4" t="str">
        <f t="shared" si="26"/>
        <v>Salida Nacional / National exit</v>
      </c>
      <c r="C764" s="65">
        <f t="shared" si="24"/>
        <v>4.0505082482321207E-4</v>
      </c>
    </row>
    <row r="765" spans="1:3" ht="15" customHeight="1" x14ac:dyDescent="0.45">
      <c r="A765" s="36" t="str">
        <f t="shared" si="26"/>
        <v>H72.1</v>
      </c>
      <c r="B765" s="4" t="str">
        <f t="shared" si="26"/>
        <v>Salida Nacional / National exit</v>
      </c>
      <c r="C765" s="65">
        <f t="shared" si="24"/>
        <v>1.5019348850913137E-3</v>
      </c>
    </row>
    <row r="766" spans="1:3" ht="15" customHeight="1" x14ac:dyDescent="0.45">
      <c r="A766" s="36" t="str">
        <f t="shared" ref="A766:B785" si="27">A479</f>
        <v>H72.1</v>
      </c>
      <c r="B766" s="4" t="str">
        <f t="shared" si="27"/>
        <v>Salida Nacional / National exit</v>
      </c>
      <c r="C766" s="65">
        <f t="shared" si="24"/>
        <v>1.7977309512782831E-3</v>
      </c>
    </row>
    <row r="767" spans="1:3" ht="15" customHeight="1" x14ac:dyDescent="0.45">
      <c r="A767" s="36" t="str">
        <f t="shared" si="27"/>
        <v>I003</v>
      </c>
      <c r="B767" s="4" t="str">
        <f t="shared" si="27"/>
        <v>Salida Nacional / National exit</v>
      </c>
      <c r="C767" s="65">
        <f t="shared" si="24"/>
        <v>1.8280088866765188E-5</v>
      </c>
    </row>
    <row r="768" spans="1:3" ht="15" customHeight="1" x14ac:dyDescent="0.45">
      <c r="A768" s="36" t="str">
        <f t="shared" si="27"/>
        <v>I005</v>
      </c>
      <c r="B768" s="4" t="str">
        <f t="shared" si="27"/>
        <v>Salida Nacional / National exit</v>
      </c>
      <c r="C768" s="65">
        <f t="shared" si="24"/>
        <v>3.2442749058862109E-5</v>
      </c>
    </row>
    <row r="769" spans="1:3" ht="15" customHeight="1" x14ac:dyDescent="0.45">
      <c r="A769" s="36" t="str">
        <f t="shared" si="27"/>
        <v>I006</v>
      </c>
      <c r="B769" s="4" t="str">
        <f t="shared" si="27"/>
        <v>Salida Nacional / National exit</v>
      </c>
      <c r="C769" s="65">
        <f t="shared" si="24"/>
        <v>5.6423621071157175E-4</v>
      </c>
    </row>
    <row r="770" spans="1:3" ht="15" customHeight="1" x14ac:dyDescent="0.45">
      <c r="A770" s="36" t="str">
        <f t="shared" si="27"/>
        <v>I007</v>
      </c>
      <c r="B770" s="4" t="str">
        <f t="shared" si="27"/>
        <v>Salida Nacional / National exit</v>
      </c>
      <c r="C770" s="65">
        <f t="shared" si="24"/>
        <v>1.5903133543496303E-5</v>
      </c>
    </row>
    <row r="771" spans="1:3" ht="15" customHeight="1" x14ac:dyDescent="0.45">
      <c r="A771" s="36" t="str">
        <f t="shared" si="27"/>
        <v>I008X</v>
      </c>
      <c r="B771" s="4" t="str">
        <f t="shared" si="27"/>
        <v>Salida Nacional / National exit</v>
      </c>
      <c r="C771" s="65">
        <f t="shared" si="24"/>
        <v>5.5138878565276737E-3</v>
      </c>
    </row>
    <row r="772" spans="1:3" ht="15" customHeight="1" x14ac:dyDescent="0.45">
      <c r="A772" s="36" t="str">
        <f t="shared" si="27"/>
        <v>I012</v>
      </c>
      <c r="B772" s="4" t="str">
        <f t="shared" si="27"/>
        <v>Salida Nacional / National exit</v>
      </c>
      <c r="C772" s="65">
        <f t="shared" si="24"/>
        <v>2.6228592482571574E-3</v>
      </c>
    </row>
    <row r="773" spans="1:3" ht="15" customHeight="1" x14ac:dyDescent="0.45">
      <c r="A773" s="36" t="str">
        <f t="shared" si="27"/>
        <v>I014</v>
      </c>
      <c r="B773" s="4" t="str">
        <f t="shared" si="27"/>
        <v>Salida Nacional / National exit</v>
      </c>
      <c r="C773" s="65">
        <f t="shared" si="24"/>
        <v>1.3053148313606274E-3</v>
      </c>
    </row>
    <row r="774" spans="1:3" ht="15" customHeight="1" x14ac:dyDescent="0.45">
      <c r="A774" s="36" t="str">
        <f t="shared" si="27"/>
        <v>I015ERM</v>
      </c>
      <c r="B774" s="4" t="str">
        <f t="shared" si="27"/>
        <v>Salida Nacional / National exit</v>
      </c>
      <c r="C774" s="65">
        <f t="shared" si="24"/>
        <v>8.5266890181988201E-5</v>
      </c>
    </row>
    <row r="775" spans="1:3" ht="15" customHeight="1" x14ac:dyDescent="0.45">
      <c r="A775" s="36" t="str">
        <f t="shared" si="27"/>
        <v>I016</v>
      </c>
      <c r="B775" s="4" t="str">
        <f t="shared" si="27"/>
        <v>Salida Nacional / National exit</v>
      </c>
      <c r="C775" s="65">
        <f t="shared" si="24"/>
        <v>5.4015643639294571E-3</v>
      </c>
    </row>
    <row r="776" spans="1:3" ht="15" customHeight="1" x14ac:dyDescent="0.45">
      <c r="A776" s="36" t="str">
        <f t="shared" si="27"/>
        <v>I016</v>
      </c>
      <c r="B776" s="4" t="str">
        <f t="shared" si="27"/>
        <v>Salida Nacional / National exit</v>
      </c>
      <c r="C776" s="65">
        <f t="shared" si="24"/>
        <v>1.9362479859691818E-3</v>
      </c>
    </row>
    <row r="777" spans="1:3" ht="15" customHeight="1" x14ac:dyDescent="0.45">
      <c r="A777" s="36" t="str">
        <f t="shared" si="27"/>
        <v>I019</v>
      </c>
      <c r="B777" s="4" t="str">
        <f t="shared" si="27"/>
        <v>Salida Nacional / National exit</v>
      </c>
      <c r="C777" s="65">
        <f t="shared" si="24"/>
        <v>1.1399438522724007E-3</v>
      </c>
    </row>
    <row r="778" spans="1:3" ht="15" customHeight="1" x14ac:dyDescent="0.45">
      <c r="A778" s="36" t="str">
        <f t="shared" si="27"/>
        <v>I020</v>
      </c>
      <c r="B778" s="4" t="str">
        <f t="shared" si="27"/>
        <v>Salida Nacional / National exit</v>
      </c>
      <c r="C778" s="65">
        <f t="shared" ref="C778:C841" si="28">(C491*C204)/SUMPRODUCT(C$12:C$292,C$299:C$579)</f>
        <v>9.9658981893434545E-4</v>
      </c>
    </row>
    <row r="779" spans="1:3" ht="15" customHeight="1" x14ac:dyDescent="0.45">
      <c r="A779" s="36" t="str">
        <f t="shared" si="27"/>
        <v>I020A</v>
      </c>
      <c r="B779" s="4" t="str">
        <f t="shared" si="27"/>
        <v>Salida Nacional / National exit</v>
      </c>
      <c r="C779" s="65">
        <f t="shared" si="28"/>
        <v>4.8349128960722298E-4</v>
      </c>
    </row>
    <row r="780" spans="1:3" ht="15" customHeight="1" x14ac:dyDescent="0.45">
      <c r="A780" s="36" t="str">
        <f t="shared" si="27"/>
        <v>I022</v>
      </c>
      <c r="B780" s="4" t="str">
        <f t="shared" si="27"/>
        <v>Salida Nacional / National exit</v>
      </c>
      <c r="C780" s="65">
        <f t="shared" si="28"/>
        <v>2.9486471339754189E-3</v>
      </c>
    </row>
    <row r="781" spans="1:3" ht="15" customHeight="1" x14ac:dyDescent="0.45">
      <c r="A781" s="36" t="str">
        <f t="shared" si="27"/>
        <v>I023</v>
      </c>
      <c r="B781" s="4" t="str">
        <f t="shared" si="27"/>
        <v>Salida Nacional / National exit</v>
      </c>
      <c r="C781" s="65">
        <f t="shared" si="28"/>
        <v>1.0623996145990884E-4</v>
      </c>
    </row>
    <row r="782" spans="1:3" ht="15" customHeight="1" x14ac:dyDescent="0.45">
      <c r="A782" s="36" t="str">
        <f t="shared" si="27"/>
        <v>I024</v>
      </c>
      <c r="B782" s="4" t="str">
        <f t="shared" si="27"/>
        <v>Salida Nacional / National exit</v>
      </c>
      <c r="C782" s="65">
        <f t="shared" si="28"/>
        <v>4.3937250982273189E-3</v>
      </c>
    </row>
    <row r="783" spans="1:3" ht="15" customHeight="1" x14ac:dyDescent="0.45">
      <c r="A783" s="36" t="str">
        <f t="shared" si="27"/>
        <v>I025</v>
      </c>
      <c r="B783" s="4" t="str">
        <f t="shared" si="27"/>
        <v>Salida Nacional / National exit</v>
      </c>
      <c r="C783" s="65">
        <f t="shared" si="28"/>
        <v>7.7622841502716748E-5</v>
      </c>
    </row>
    <row r="784" spans="1:3" ht="15" customHeight="1" x14ac:dyDescent="0.45">
      <c r="A784" s="36" t="str">
        <f t="shared" si="27"/>
        <v>I15</v>
      </c>
      <c r="B784" s="4" t="str">
        <f t="shared" si="27"/>
        <v>Salida Nacional / National exit</v>
      </c>
      <c r="C784" s="65">
        <f t="shared" si="28"/>
        <v>2.4224972195477858E-3</v>
      </c>
    </row>
    <row r="785" spans="1:3" ht="15" customHeight="1" x14ac:dyDescent="0.45">
      <c r="A785" s="36" t="str">
        <f t="shared" si="27"/>
        <v>J01A</v>
      </c>
      <c r="B785" s="4" t="str">
        <f t="shared" si="27"/>
        <v>Salida Nacional / National exit</v>
      </c>
      <c r="C785" s="65">
        <f t="shared" si="28"/>
        <v>5.1718781724427278E-5</v>
      </c>
    </row>
    <row r="786" spans="1:3" ht="15" customHeight="1" x14ac:dyDescent="0.45">
      <c r="A786" s="36" t="str">
        <f t="shared" ref="A786:B805" si="29">A499</f>
        <v>J01A</v>
      </c>
      <c r="B786" s="4" t="str">
        <f t="shared" si="29"/>
        <v>Salida Nacional / National exit</v>
      </c>
      <c r="C786" s="65">
        <f t="shared" si="28"/>
        <v>4.5758051417952798E-2</v>
      </c>
    </row>
    <row r="787" spans="1:3" ht="15" customHeight="1" x14ac:dyDescent="0.45">
      <c r="A787" s="36" t="str">
        <f t="shared" si="29"/>
        <v>K05</v>
      </c>
      <c r="B787" s="4" t="str">
        <f t="shared" si="29"/>
        <v>Salida Nacional / National exit</v>
      </c>
      <c r="C787" s="65">
        <f t="shared" si="28"/>
        <v>1.9324164894748987E-6</v>
      </c>
    </row>
    <row r="788" spans="1:3" ht="15" customHeight="1" x14ac:dyDescent="0.45">
      <c r="A788" s="36" t="str">
        <f t="shared" si="29"/>
        <v>K07</v>
      </c>
      <c r="B788" s="4" t="str">
        <f t="shared" si="29"/>
        <v>Salida Nacional / National exit</v>
      </c>
      <c r="C788" s="65">
        <f t="shared" si="28"/>
        <v>2.3733089434976638E-5</v>
      </c>
    </row>
    <row r="789" spans="1:3" ht="15" customHeight="1" x14ac:dyDescent="0.45">
      <c r="A789" s="36" t="str">
        <f t="shared" si="29"/>
        <v>K11.01</v>
      </c>
      <c r="B789" s="4" t="str">
        <f t="shared" si="29"/>
        <v>Salida Nacional / National exit</v>
      </c>
      <c r="C789" s="65">
        <f t="shared" si="28"/>
        <v>1.4962545906383368E-2</v>
      </c>
    </row>
    <row r="790" spans="1:3" ht="15" customHeight="1" x14ac:dyDescent="0.45">
      <c r="A790" s="36" t="str">
        <f t="shared" si="29"/>
        <v>K19</v>
      </c>
      <c r="B790" s="4" t="str">
        <f t="shared" si="29"/>
        <v>Salida Nacional / National exit</v>
      </c>
      <c r="C790" s="65">
        <f t="shared" si="28"/>
        <v>7.7812579175710439E-4</v>
      </c>
    </row>
    <row r="791" spans="1:3" ht="15" customHeight="1" x14ac:dyDescent="0.45">
      <c r="A791" s="36" t="str">
        <f t="shared" si="29"/>
        <v>K25</v>
      </c>
      <c r="B791" s="4" t="str">
        <f t="shared" si="29"/>
        <v>Salida Nacional / National exit</v>
      </c>
      <c r="C791" s="65">
        <f t="shared" si="28"/>
        <v>1.1256208727495075E-4</v>
      </c>
    </row>
    <row r="792" spans="1:3" ht="15" customHeight="1" x14ac:dyDescent="0.45">
      <c r="A792" s="36" t="str">
        <f t="shared" si="29"/>
        <v>K29</v>
      </c>
      <c r="B792" s="4" t="str">
        <f t="shared" si="29"/>
        <v>Salida Nacional / National exit</v>
      </c>
      <c r="C792" s="65">
        <f t="shared" si="28"/>
        <v>1.0804885458560141E-2</v>
      </c>
    </row>
    <row r="793" spans="1:3" ht="15" customHeight="1" x14ac:dyDescent="0.45">
      <c r="A793" s="36" t="str">
        <f t="shared" si="29"/>
        <v>K31</v>
      </c>
      <c r="B793" s="4" t="str">
        <f t="shared" si="29"/>
        <v>Salida Nacional / National exit</v>
      </c>
      <c r="C793" s="65">
        <f t="shared" si="28"/>
        <v>2.5660560647769107E-4</v>
      </c>
    </row>
    <row r="794" spans="1:3" ht="15" customHeight="1" x14ac:dyDescent="0.45">
      <c r="A794" s="36" t="str">
        <f t="shared" si="29"/>
        <v>K37</v>
      </c>
      <c r="B794" s="4" t="str">
        <f t="shared" si="29"/>
        <v>Salida Nacional / National exit</v>
      </c>
      <c r="C794" s="65">
        <f t="shared" si="28"/>
        <v>1.1525159690063291E-2</v>
      </c>
    </row>
    <row r="795" spans="1:3" ht="15" customHeight="1" x14ac:dyDescent="0.45">
      <c r="A795" s="36" t="str">
        <f t="shared" si="29"/>
        <v>K39</v>
      </c>
      <c r="B795" s="4" t="str">
        <f t="shared" si="29"/>
        <v>Salida Nacional / National exit</v>
      </c>
      <c r="C795" s="65">
        <f t="shared" si="28"/>
        <v>4.0013951970641407E-4</v>
      </c>
    </row>
    <row r="796" spans="1:3" ht="15" customHeight="1" x14ac:dyDescent="0.45">
      <c r="A796" s="36" t="str">
        <f t="shared" si="29"/>
        <v>K39</v>
      </c>
      <c r="B796" s="4" t="str">
        <f t="shared" si="29"/>
        <v>Salida Nacional / National exit</v>
      </c>
      <c r="C796" s="65">
        <f t="shared" si="28"/>
        <v>1.7242781980091095E-5</v>
      </c>
    </row>
    <row r="797" spans="1:3" ht="15" customHeight="1" x14ac:dyDescent="0.45">
      <c r="A797" s="36" t="str">
        <f t="shared" si="29"/>
        <v>K44</v>
      </c>
      <c r="B797" s="4" t="str">
        <f t="shared" si="29"/>
        <v>Salida Nacional / National exit</v>
      </c>
      <c r="C797" s="65">
        <f t="shared" si="28"/>
        <v>6.4626080418645553E-5</v>
      </c>
    </row>
    <row r="798" spans="1:3" ht="15" customHeight="1" x14ac:dyDescent="0.45">
      <c r="A798" s="36" t="str">
        <f t="shared" si="29"/>
        <v>K45</v>
      </c>
      <c r="B798" s="4" t="str">
        <f t="shared" si="29"/>
        <v>Salida Nacional / National exit</v>
      </c>
      <c r="C798" s="65">
        <f t="shared" si="28"/>
        <v>2.5772050384933028E-4</v>
      </c>
    </row>
    <row r="799" spans="1:3" ht="15" customHeight="1" x14ac:dyDescent="0.45">
      <c r="A799" s="36" t="str">
        <f t="shared" si="29"/>
        <v>K46</v>
      </c>
      <c r="B799" s="4" t="str">
        <f t="shared" si="29"/>
        <v>Salida Nacional / National exit</v>
      </c>
      <c r="C799" s="65">
        <f t="shared" si="28"/>
        <v>1.3460585869939446E-4</v>
      </c>
    </row>
    <row r="800" spans="1:3" ht="15" customHeight="1" x14ac:dyDescent="0.45">
      <c r="A800" s="36" t="str">
        <f t="shared" si="29"/>
        <v>K47</v>
      </c>
      <c r="B800" s="4" t="str">
        <f t="shared" si="29"/>
        <v>Salida Nacional / National exit</v>
      </c>
      <c r="C800" s="65">
        <f t="shared" si="28"/>
        <v>5.9615145712682181E-4</v>
      </c>
    </row>
    <row r="801" spans="1:3" ht="15" customHeight="1" x14ac:dyDescent="0.45">
      <c r="A801" s="36" t="str">
        <f t="shared" si="29"/>
        <v>K48</v>
      </c>
      <c r="B801" s="4" t="str">
        <f t="shared" si="29"/>
        <v>Salida Nacional / National exit</v>
      </c>
      <c r="C801" s="65">
        <f t="shared" si="28"/>
        <v>1.6176073196881757E-3</v>
      </c>
    </row>
    <row r="802" spans="1:3" ht="15" customHeight="1" x14ac:dyDescent="0.45">
      <c r="A802" s="36" t="str">
        <f t="shared" si="29"/>
        <v>K48.02</v>
      </c>
      <c r="B802" s="4" t="str">
        <f t="shared" si="29"/>
        <v>Salida Nacional / National exit</v>
      </c>
      <c r="C802" s="65">
        <f t="shared" si="28"/>
        <v>1.2046252618050781E-5</v>
      </c>
    </row>
    <row r="803" spans="1:3" ht="15" customHeight="1" x14ac:dyDescent="0.45">
      <c r="A803" s="36" t="str">
        <f t="shared" si="29"/>
        <v>K48.03</v>
      </c>
      <c r="B803" s="4" t="str">
        <f t="shared" si="29"/>
        <v>Salida Nacional / National exit</v>
      </c>
      <c r="C803" s="65">
        <f t="shared" si="28"/>
        <v>2.2874095526627584E-4</v>
      </c>
    </row>
    <row r="804" spans="1:3" ht="15" customHeight="1" x14ac:dyDescent="0.45">
      <c r="A804" s="36" t="str">
        <f t="shared" si="29"/>
        <v>K48.05</v>
      </c>
      <c r="B804" s="4" t="str">
        <f t="shared" si="29"/>
        <v>Salida Nacional / National exit</v>
      </c>
      <c r="C804" s="65">
        <f t="shared" si="28"/>
        <v>1.3313409392631359E-4</v>
      </c>
    </row>
    <row r="805" spans="1:3" ht="15" customHeight="1" x14ac:dyDescent="0.45">
      <c r="A805" s="36" t="str">
        <f t="shared" si="29"/>
        <v>K48.07</v>
      </c>
      <c r="B805" s="4" t="str">
        <f t="shared" si="29"/>
        <v>Salida Nacional / National exit</v>
      </c>
      <c r="C805" s="65">
        <f t="shared" si="28"/>
        <v>1.4514488543537428E-3</v>
      </c>
    </row>
    <row r="806" spans="1:3" ht="15" customHeight="1" x14ac:dyDescent="0.45">
      <c r="A806" s="36" t="str">
        <f t="shared" ref="A806:B825" si="30">A519</f>
        <v>K48.07</v>
      </c>
      <c r="B806" s="4" t="str">
        <f t="shared" si="30"/>
        <v>Salida Nacional / National exit</v>
      </c>
      <c r="C806" s="65">
        <f t="shared" si="28"/>
        <v>3.6911597108673893E-5</v>
      </c>
    </row>
    <row r="807" spans="1:3" ht="15" customHeight="1" x14ac:dyDescent="0.45">
      <c r="A807" s="36" t="str">
        <f t="shared" si="30"/>
        <v>K48.10</v>
      </c>
      <c r="B807" s="4" t="str">
        <f t="shared" si="30"/>
        <v>Salida Nacional / National exit</v>
      </c>
      <c r="C807" s="65">
        <f t="shared" si="28"/>
        <v>1.8696785261357611E-4</v>
      </c>
    </row>
    <row r="808" spans="1:3" ht="15" customHeight="1" x14ac:dyDescent="0.45">
      <c r="A808" s="36" t="str">
        <f t="shared" si="30"/>
        <v>K50</v>
      </c>
      <c r="B808" s="4" t="str">
        <f t="shared" si="30"/>
        <v>Salida Nacional / National exit</v>
      </c>
      <c r="C808" s="65">
        <f t="shared" si="28"/>
        <v>1.6390782872254857E-4</v>
      </c>
    </row>
    <row r="809" spans="1:3" ht="15" customHeight="1" x14ac:dyDescent="0.45">
      <c r="A809" s="36" t="str">
        <f t="shared" si="30"/>
        <v>K52</v>
      </c>
      <c r="B809" s="4" t="str">
        <f t="shared" si="30"/>
        <v>Salida Nacional / National exit</v>
      </c>
      <c r="C809" s="65">
        <f t="shared" si="28"/>
        <v>1.2522097825807348E-3</v>
      </c>
    </row>
    <row r="810" spans="1:3" ht="15" customHeight="1" x14ac:dyDescent="0.45">
      <c r="A810" s="36" t="str">
        <f t="shared" si="30"/>
        <v>K54</v>
      </c>
      <c r="B810" s="4" t="str">
        <f t="shared" si="30"/>
        <v>Salida Nacional / National exit</v>
      </c>
      <c r="C810" s="65">
        <f t="shared" si="28"/>
        <v>1.5226950178183198E-4</v>
      </c>
    </row>
    <row r="811" spans="1:3" ht="15" customHeight="1" x14ac:dyDescent="0.45">
      <c r="A811" s="36" t="str">
        <f t="shared" si="30"/>
        <v>M01</v>
      </c>
      <c r="B811" s="4" t="str">
        <f t="shared" si="30"/>
        <v>Salida Nacional / National exit</v>
      </c>
      <c r="C811" s="65">
        <f t="shared" si="28"/>
        <v>9.4993462115385336E-5</v>
      </c>
    </row>
    <row r="812" spans="1:3" ht="15" customHeight="1" x14ac:dyDescent="0.45">
      <c r="A812" s="36" t="str">
        <f t="shared" si="30"/>
        <v>M05</v>
      </c>
      <c r="B812" s="4" t="str">
        <f t="shared" si="30"/>
        <v>Salida Nacional / National exit</v>
      </c>
      <c r="C812" s="65">
        <f t="shared" si="28"/>
        <v>7.6700682841449844E-4</v>
      </c>
    </row>
    <row r="813" spans="1:3" ht="15" customHeight="1" x14ac:dyDescent="0.45">
      <c r="A813" s="36" t="str">
        <f t="shared" si="30"/>
        <v>M09</v>
      </c>
      <c r="B813" s="4" t="str">
        <f t="shared" si="30"/>
        <v>Salida Nacional / National exit</v>
      </c>
      <c r="C813" s="65">
        <f t="shared" si="28"/>
        <v>2.3238451078047776E-4</v>
      </c>
    </row>
    <row r="814" spans="1:3" ht="15" customHeight="1" x14ac:dyDescent="0.45">
      <c r="A814" s="36" t="str">
        <f t="shared" si="30"/>
        <v>N07</v>
      </c>
      <c r="B814" s="4" t="str">
        <f t="shared" si="30"/>
        <v>Salida Nacional / National exit</v>
      </c>
      <c r="C814" s="65">
        <f t="shared" si="28"/>
        <v>3.2396731210488851E-3</v>
      </c>
    </row>
    <row r="815" spans="1:3" ht="15" customHeight="1" x14ac:dyDescent="0.45">
      <c r="A815" s="36" t="str">
        <f t="shared" si="30"/>
        <v>N08</v>
      </c>
      <c r="B815" s="4" t="str">
        <f t="shared" si="30"/>
        <v>Salida Nacional / National exit</v>
      </c>
      <c r="C815" s="65">
        <f t="shared" si="28"/>
        <v>1.402309221574621E-4</v>
      </c>
    </row>
    <row r="816" spans="1:3" ht="15" customHeight="1" x14ac:dyDescent="0.45">
      <c r="A816" s="36" t="str">
        <f t="shared" si="30"/>
        <v>N08</v>
      </c>
      <c r="B816" s="4" t="str">
        <f t="shared" si="30"/>
        <v>Salida Nacional / National exit</v>
      </c>
      <c r="C816" s="65">
        <f t="shared" si="28"/>
        <v>1.1492347074437061E-3</v>
      </c>
    </row>
    <row r="817" spans="1:3" ht="15" customHeight="1" x14ac:dyDescent="0.45">
      <c r="A817" s="36" t="str">
        <f t="shared" si="30"/>
        <v>N10.1</v>
      </c>
      <c r="B817" s="4" t="str">
        <f t="shared" si="30"/>
        <v>Salida Nacional / National exit</v>
      </c>
      <c r="C817" s="65">
        <f t="shared" si="28"/>
        <v>3.0756308732833202E-4</v>
      </c>
    </row>
    <row r="818" spans="1:3" ht="15" customHeight="1" x14ac:dyDescent="0.45">
      <c r="A818" s="36" t="str">
        <f t="shared" si="30"/>
        <v>O01</v>
      </c>
      <c r="B818" s="4" t="str">
        <f t="shared" si="30"/>
        <v>Salida Nacional / National exit</v>
      </c>
      <c r="C818" s="65">
        <f t="shared" si="28"/>
        <v>1.2101720903376419E-3</v>
      </c>
    </row>
    <row r="819" spans="1:3" ht="15" customHeight="1" x14ac:dyDescent="0.45">
      <c r="A819" s="36" t="str">
        <f t="shared" si="30"/>
        <v>O01A</v>
      </c>
      <c r="B819" s="4" t="str">
        <f t="shared" si="30"/>
        <v>Salida Nacional / National exit</v>
      </c>
      <c r="C819" s="65">
        <f t="shared" si="28"/>
        <v>1.5919769665255112E-2</v>
      </c>
    </row>
    <row r="820" spans="1:3" ht="15" customHeight="1" x14ac:dyDescent="0.45">
      <c r="A820" s="36" t="str">
        <f t="shared" si="30"/>
        <v>O02</v>
      </c>
      <c r="B820" s="4" t="str">
        <f t="shared" si="30"/>
        <v>Salida Nacional / National exit</v>
      </c>
      <c r="C820" s="65">
        <f t="shared" si="28"/>
        <v>1.6003116212893366E-4</v>
      </c>
    </row>
    <row r="821" spans="1:3" ht="15" customHeight="1" x14ac:dyDescent="0.45">
      <c r="A821" s="36" t="str">
        <f t="shared" si="30"/>
        <v>O03</v>
      </c>
      <c r="B821" s="4" t="str">
        <f t="shared" si="30"/>
        <v>Salida Nacional / National exit</v>
      </c>
      <c r="C821" s="65">
        <f t="shared" si="28"/>
        <v>8.6998939039817093E-5</v>
      </c>
    </row>
    <row r="822" spans="1:3" ht="15" customHeight="1" x14ac:dyDescent="0.45">
      <c r="A822" s="36" t="str">
        <f t="shared" si="30"/>
        <v>O04A</v>
      </c>
      <c r="B822" s="4" t="str">
        <f t="shared" si="30"/>
        <v>Salida Nacional / National exit</v>
      </c>
      <c r="C822" s="65">
        <f t="shared" si="28"/>
        <v>1.4200551417225079E-5</v>
      </c>
    </row>
    <row r="823" spans="1:3" ht="15" customHeight="1" x14ac:dyDescent="0.45">
      <c r="A823" s="36" t="str">
        <f t="shared" si="30"/>
        <v>O05</v>
      </c>
      <c r="B823" s="4" t="str">
        <f t="shared" si="30"/>
        <v>Salida Nacional / National exit</v>
      </c>
      <c r="C823" s="65">
        <f t="shared" si="28"/>
        <v>4.2682453758993775E-4</v>
      </c>
    </row>
    <row r="824" spans="1:3" ht="15" customHeight="1" x14ac:dyDescent="0.45">
      <c r="A824" s="36" t="str">
        <f t="shared" si="30"/>
        <v>O06</v>
      </c>
      <c r="B824" s="4" t="str">
        <f t="shared" si="30"/>
        <v>Salida Nacional / National exit</v>
      </c>
      <c r="C824" s="65">
        <f t="shared" si="28"/>
        <v>3.9562222487285166E-3</v>
      </c>
    </row>
    <row r="825" spans="1:3" ht="15" customHeight="1" x14ac:dyDescent="0.45">
      <c r="A825" s="36" t="str">
        <f t="shared" si="30"/>
        <v>O07</v>
      </c>
      <c r="B825" s="4" t="str">
        <f t="shared" si="30"/>
        <v>Salida Nacional / National exit</v>
      </c>
      <c r="C825" s="65">
        <f t="shared" si="28"/>
        <v>2.7415787357022861E-3</v>
      </c>
    </row>
    <row r="826" spans="1:3" ht="15" customHeight="1" x14ac:dyDescent="0.45">
      <c r="A826" s="36" t="str">
        <f t="shared" ref="A826:B845" si="31">A539</f>
        <v>O07</v>
      </c>
      <c r="B826" s="4" t="str">
        <f t="shared" si="31"/>
        <v>Salida Nacional / National exit</v>
      </c>
      <c r="C826" s="65">
        <f t="shared" si="28"/>
        <v>5.4256686241008483E-4</v>
      </c>
    </row>
    <row r="827" spans="1:3" ht="15" customHeight="1" x14ac:dyDescent="0.45">
      <c r="A827" s="36" t="str">
        <f t="shared" si="31"/>
        <v>O11</v>
      </c>
      <c r="B827" s="4" t="str">
        <f t="shared" si="31"/>
        <v>Salida Nacional / National exit</v>
      </c>
      <c r="C827" s="65">
        <f t="shared" si="28"/>
        <v>1.1272395880723644E-3</v>
      </c>
    </row>
    <row r="828" spans="1:3" ht="15" customHeight="1" x14ac:dyDescent="0.45">
      <c r="A828" s="36" t="str">
        <f t="shared" si="31"/>
        <v>O12</v>
      </c>
      <c r="B828" s="4" t="str">
        <f t="shared" si="31"/>
        <v>Salida Nacional / National exit</v>
      </c>
      <c r="C828" s="65">
        <f t="shared" si="28"/>
        <v>5.090083761386785E-5</v>
      </c>
    </row>
    <row r="829" spans="1:3" ht="15" customHeight="1" x14ac:dyDescent="0.45">
      <c r="A829" s="36" t="str">
        <f t="shared" si="31"/>
        <v>O14</v>
      </c>
      <c r="B829" s="4" t="str">
        <f t="shared" si="31"/>
        <v>Salida Nacional / National exit</v>
      </c>
      <c r="C829" s="65">
        <f t="shared" si="28"/>
        <v>5.1228143999321688E-3</v>
      </c>
    </row>
    <row r="830" spans="1:3" ht="15" customHeight="1" x14ac:dyDescent="0.45">
      <c r="A830" s="36" t="str">
        <f t="shared" si="31"/>
        <v>O14A</v>
      </c>
      <c r="B830" s="4" t="str">
        <f t="shared" si="31"/>
        <v>Salida Nacional / National exit</v>
      </c>
      <c r="C830" s="65">
        <f t="shared" si="28"/>
        <v>1.3136832832229831E-4</v>
      </c>
    </row>
    <row r="831" spans="1:3" ht="15" customHeight="1" x14ac:dyDescent="0.45">
      <c r="A831" s="36" t="str">
        <f t="shared" si="31"/>
        <v>O16</v>
      </c>
      <c r="B831" s="4" t="str">
        <f t="shared" si="31"/>
        <v>Salida Nacional / National exit</v>
      </c>
      <c r="C831" s="65">
        <f t="shared" si="28"/>
        <v>3.0904587974444134E-4</v>
      </c>
    </row>
    <row r="832" spans="1:3" ht="15" customHeight="1" x14ac:dyDescent="0.45">
      <c r="A832" s="36" t="str">
        <f t="shared" si="31"/>
        <v>O17</v>
      </c>
      <c r="B832" s="4" t="str">
        <f t="shared" si="31"/>
        <v>Salida Nacional / National exit</v>
      </c>
      <c r="C832" s="65">
        <f t="shared" si="28"/>
        <v>1.6259741125450793E-4</v>
      </c>
    </row>
    <row r="833" spans="1:3" ht="15" customHeight="1" x14ac:dyDescent="0.45">
      <c r="A833" s="36" t="str">
        <f t="shared" si="31"/>
        <v>O19</v>
      </c>
      <c r="B833" s="4" t="str">
        <f t="shared" si="31"/>
        <v>Salida Nacional / National exit</v>
      </c>
      <c r="C833" s="65">
        <f t="shared" si="28"/>
        <v>2.5818216683137557E-4</v>
      </c>
    </row>
    <row r="834" spans="1:3" ht="15" customHeight="1" x14ac:dyDescent="0.45">
      <c r="A834" s="36" t="str">
        <f t="shared" si="31"/>
        <v>O22</v>
      </c>
      <c r="B834" s="4" t="str">
        <f t="shared" si="31"/>
        <v>Salida Nacional / National exit</v>
      </c>
      <c r="C834" s="65">
        <f t="shared" si="28"/>
        <v>6.7231706112398149E-4</v>
      </c>
    </row>
    <row r="835" spans="1:3" ht="15" customHeight="1" x14ac:dyDescent="0.45">
      <c r="A835" s="36" t="str">
        <f t="shared" si="31"/>
        <v>O24</v>
      </c>
      <c r="B835" s="4" t="str">
        <f t="shared" si="31"/>
        <v>Salida Nacional / National exit</v>
      </c>
      <c r="C835" s="65">
        <f t="shared" si="28"/>
        <v>2.254293888270796E-3</v>
      </c>
    </row>
    <row r="836" spans="1:3" ht="15" customHeight="1" x14ac:dyDescent="0.45">
      <c r="A836" s="36" t="str">
        <f t="shared" si="31"/>
        <v>O24</v>
      </c>
      <c r="B836" s="4" t="str">
        <f t="shared" si="31"/>
        <v>Salida Nacional / National exit</v>
      </c>
      <c r="C836" s="65">
        <f t="shared" si="28"/>
        <v>6.5034467454490915E-4</v>
      </c>
    </row>
    <row r="837" spans="1:3" ht="15" customHeight="1" x14ac:dyDescent="0.45">
      <c r="A837" s="36" t="str">
        <f t="shared" si="31"/>
        <v>P03</v>
      </c>
      <c r="B837" s="4" t="str">
        <f t="shared" si="31"/>
        <v>Salida Nacional / National exit</v>
      </c>
      <c r="C837" s="65">
        <f t="shared" si="28"/>
        <v>1.0548321415256029E-2</v>
      </c>
    </row>
    <row r="838" spans="1:3" ht="15" customHeight="1" x14ac:dyDescent="0.45">
      <c r="A838" s="36" t="str">
        <f t="shared" si="31"/>
        <v>P04</v>
      </c>
      <c r="B838" s="4" t="str">
        <f t="shared" si="31"/>
        <v>Salida Nacional / National exit</v>
      </c>
      <c r="C838" s="65">
        <f t="shared" si="28"/>
        <v>2.8756294039567142E-3</v>
      </c>
    </row>
    <row r="839" spans="1:3" ht="15" customHeight="1" x14ac:dyDescent="0.45">
      <c r="A839" s="36" t="str">
        <f t="shared" si="31"/>
        <v>P04A</v>
      </c>
      <c r="B839" s="4" t="str">
        <f t="shared" si="31"/>
        <v>Salida Nacional / National exit</v>
      </c>
      <c r="C839" s="65">
        <f t="shared" si="28"/>
        <v>9.2224264408175439E-5</v>
      </c>
    </row>
    <row r="840" spans="1:3" ht="15" customHeight="1" x14ac:dyDescent="0.45">
      <c r="A840" s="36" t="str">
        <f t="shared" si="31"/>
        <v>P06</v>
      </c>
      <c r="B840" s="4" t="str">
        <f t="shared" si="31"/>
        <v>Salida Nacional / National exit</v>
      </c>
      <c r="C840" s="65">
        <f t="shared" si="28"/>
        <v>2.2541005035329304E-4</v>
      </c>
    </row>
    <row r="841" spans="1:3" ht="15" customHeight="1" x14ac:dyDescent="0.45">
      <c r="A841" s="36" t="str">
        <f t="shared" si="31"/>
        <v>Q03B</v>
      </c>
      <c r="B841" s="4" t="str">
        <f t="shared" si="31"/>
        <v>Salida Nacional / National exit</v>
      </c>
      <c r="C841" s="65">
        <f t="shared" si="28"/>
        <v>1.4948027703404657E-5</v>
      </c>
    </row>
    <row r="842" spans="1:3" ht="15" customHeight="1" x14ac:dyDescent="0.45">
      <c r="A842" s="36" t="str">
        <f t="shared" si="31"/>
        <v>T02</v>
      </c>
      <c r="B842" s="4" t="str">
        <f t="shared" si="31"/>
        <v>Salida Nacional / National exit</v>
      </c>
      <c r="C842" s="65">
        <f t="shared" ref="C842:C866" si="32">(C555*C268)/SUMPRODUCT(C$12:C$292,C$299:C$579)</f>
        <v>4.1605658035153035E-3</v>
      </c>
    </row>
    <row r="843" spans="1:3" ht="15" customHeight="1" x14ac:dyDescent="0.45">
      <c r="A843" s="36" t="str">
        <f t="shared" si="31"/>
        <v>T04</v>
      </c>
      <c r="B843" s="4" t="str">
        <f t="shared" si="31"/>
        <v>Salida Nacional / National exit</v>
      </c>
      <c r="C843" s="65">
        <f t="shared" si="32"/>
        <v>5.3477017936028942E-3</v>
      </c>
    </row>
    <row r="844" spans="1:3" ht="15" customHeight="1" x14ac:dyDescent="0.45">
      <c r="A844" s="36" t="str">
        <f t="shared" si="31"/>
        <v>T05</v>
      </c>
      <c r="B844" s="4" t="str">
        <f t="shared" si="31"/>
        <v>Salida Nacional / National exit</v>
      </c>
      <c r="C844" s="65">
        <f t="shared" si="32"/>
        <v>2.4551427994429643E-4</v>
      </c>
    </row>
    <row r="845" spans="1:3" ht="15" customHeight="1" x14ac:dyDescent="0.45">
      <c r="A845" s="36" t="str">
        <f t="shared" si="31"/>
        <v>T05A</v>
      </c>
      <c r="B845" s="4" t="str">
        <f t="shared" si="31"/>
        <v>Salida Nacional / National exit</v>
      </c>
      <c r="C845" s="65">
        <f t="shared" si="32"/>
        <v>1.0142348602624541E-3</v>
      </c>
    </row>
    <row r="846" spans="1:3" ht="15" customHeight="1" x14ac:dyDescent="0.45">
      <c r="A846" s="36" t="str">
        <f t="shared" ref="A846:B865" si="33">A559</f>
        <v>T05A</v>
      </c>
      <c r="B846" s="4" t="str">
        <f t="shared" si="33"/>
        <v>Salida Nacional / National exit</v>
      </c>
      <c r="C846" s="65">
        <f t="shared" si="32"/>
        <v>1.3409548720631195E-4</v>
      </c>
    </row>
    <row r="847" spans="1:3" ht="15" customHeight="1" x14ac:dyDescent="0.45">
      <c r="A847" s="36" t="str">
        <f t="shared" si="33"/>
        <v>T07</v>
      </c>
      <c r="B847" s="4" t="str">
        <f t="shared" si="33"/>
        <v>Salida Nacional / National exit</v>
      </c>
      <c r="C847" s="65">
        <f t="shared" si="32"/>
        <v>3.8125539895886651E-3</v>
      </c>
    </row>
    <row r="848" spans="1:3" ht="15" customHeight="1" x14ac:dyDescent="0.45">
      <c r="A848" s="36" t="str">
        <f t="shared" si="33"/>
        <v>T08</v>
      </c>
      <c r="B848" s="4" t="str">
        <f t="shared" si="33"/>
        <v>Salida Nacional / National exit</v>
      </c>
      <c r="C848" s="65">
        <f t="shared" si="32"/>
        <v>2.2171162091070748E-4</v>
      </c>
    </row>
    <row r="849" spans="1:3" ht="15" customHeight="1" x14ac:dyDescent="0.45">
      <c r="A849" s="36" t="str">
        <f t="shared" si="33"/>
        <v>T09.2</v>
      </c>
      <c r="B849" s="4" t="str">
        <f t="shared" si="33"/>
        <v>Salida Nacional / National exit</v>
      </c>
      <c r="C849" s="65">
        <f t="shared" si="32"/>
        <v>4.3123690947961188E-3</v>
      </c>
    </row>
    <row r="850" spans="1:3" ht="15" customHeight="1" x14ac:dyDescent="0.45">
      <c r="A850" s="36" t="str">
        <f t="shared" si="33"/>
        <v>T10</v>
      </c>
      <c r="B850" s="4" t="str">
        <f t="shared" si="33"/>
        <v>Salida Nacional / National exit</v>
      </c>
      <c r="C850" s="65">
        <f t="shared" si="32"/>
        <v>7.6668960345346437E-5</v>
      </c>
    </row>
    <row r="851" spans="1:3" ht="15" customHeight="1" x14ac:dyDescent="0.45">
      <c r="A851" s="36" t="str">
        <f t="shared" si="33"/>
        <v>PR Barcelona</v>
      </c>
      <c r="B851" s="4" t="str">
        <f t="shared" si="33"/>
        <v>Planta GNL / LNG Plant</v>
      </c>
      <c r="C851" s="65">
        <f t="shared" si="32"/>
        <v>4.6549383041382905E-4</v>
      </c>
    </row>
    <row r="852" spans="1:3" ht="15" customHeight="1" x14ac:dyDescent="0.45">
      <c r="A852" s="36" t="str">
        <f t="shared" si="33"/>
        <v>PR Cartagena</v>
      </c>
      <c r="B852" s="4" t="str">
        <f t="shared" si="33"/>
        <v>Planta GNL / LNG Plant</v>
      </c>
      <c r="C852" s="65">
        <f t="shared" si="32"/>
        <v>5.180199264028058E-4</v>
      </c>
    </row>
    <row r="853" spans="1:3" ht="15" customHeight="1" x14ac:dyDescent="0.45">
      <c r="A853" s="36" t="str">
        <f t="shared" si="33"/>
        <v>PR Huelva</v>
      </c>
      <c r="B853" s="4" t="str">
        <f t="shared" si="33"/>
        <v>Planta GNL / LNG Plant</v>
      </c>
      <c r="C853" s="65">
        <f t="shared" si="32"/>
        <v>1.013722225809594E-3</v>
      </c>
    </row>
    <row r="854" spans="1:3" ht="15" customHeight="1" x14ac:dyDescent="0.45">
      <c r="A854" s="36" t="str">
        <f t="shared" si="33"/>
        <v>PR Bilbao</v>
      </c>
      <c r="B854" s="4" t="str">
        <f t="shared" si="33"/>
        <v>Planta GNL / LNG Plant</v>
      </c>
      <c r="C854" s="65">
        <f t="shared" si="32"/>
        <v>1.1864155529243004E-3</v>
      </c>
    </row>
    <row r="855" spans="1:3" ht="15" customHeight="1" x14ac:dyDescent="0.45">
      <c r="A855" s="36" t="str">
        <f t="shared" si="33"/>
        <v>PR Sagunto</v>
      </c>
      <c r="B855" s="4" t="str">
        <f t="shared" si="33"/>
        <v>Planta GNL / LNG Plant</v>
      </c>
      <c r="C855" s="65">
        <f t="shared" si="32"/>
        <v>4.0807008996166205E-4</v>
      </c>
    </row>
    <row r="856" spans="1:3" ht="15" customHeight="1" x14ac:dyDescent="0.45">
      <c r="A856" s="36" t="str">
        <f t="shared" si="33"/>
        <v>PR Mugardos</v>
      </c>
      <c r="B856" s="4" t="str">
        <f t="shared" si="33"/>
        <v>Planta GNL / LNG Plant</v>
      </c>
      <c r="C856" s="65">
        <f t="shared" si="32"/>
        <v>6.2030586650927994E-4</v>
      </c>
    </row>
    <row r="857" spans="1:3" ht="15" customHeight="1" x14ac:dyDescent="0.45">
      <c r="A857" s="36" t="str">
        <f t="shared" si="33"/>
        <v>PR El Musel</v>
      </c>
      <c r="B857" s="4" t="str">
        <f t="shared" si="33"/>
        <v>Planta GNL / LNG Plant</v>
      </c>
      <c r="C857" s="65">
        <f t="shared" si="32"/>
        <v>2.2466953171214026E-4</v>
      </c>
    </row>
    <row r="858" spans="1:3" ht="15" customHeight="1" x14ac:dyDescent="0.45">
      <c r="A858" s="36" t="str">
        <f t="shared" si="33"/>
        <v>CI Tarifa</v>
      </c>
      <c r="B858" s="4" t="str">
        <f t="shared" si="33"/>
        <v>CI Tarifa</v>
      </c>
      <c r="C858" s="65">
        <f t="shared" si="32"/>
        <v>3.1648710656814905E-2</v>
      </c>
    </row>
    <row r="859" spans="1:3" ht="15" customHeight="1" x14ac:dyDescent="0.45">
      <c r="A859" s="36" t="str">
        <f t="shared" si="33"/>
        <v>CI Biriatou</v>
      </c>
      <c r="B859" s="4" t="str">
        <f t="shared" si="33"/>
        <v>VIP Pirineos</v>
      </c>
      <c r="C859" s="65">
        <f t="shared" si="32"/>
        <v>3.1724229979539526E-2</v>
      </c>
    </row>
    <row r="860" spans="1:3" ht="15" customHeight="1" x14ac:dyDescent="0.45">
      <c r="A860" s="36" t="str">
        <f t="shared" si="33"/>
        <v>CI Larrau</v>
      </c>
      <c r="B860" s="4" t="str">
        <f t="shared" si="33"/>
        <v>VIP Pirineos</v>
      </c>
      <c r="C860" s="65">
        <f t="shared" si="32"/>
        <v>5.1416097880694428E-2</v>
      </c>
    </row>
    <row r="861" spans="1:3" ht="15" customHeight="1" x14ac:dyDescent="0.45">
      <c r="A861" s="36" t="str">
        <f t="shared" si="33"/>
        <v>CI Badajoz</v>
      </c>
      <c r="B861" s="4" t="str">
        <f t="shared" si="33"/>
        <v>VIP Ibérico</v>
      </c>
      <c r="C861" s="65">
        <f t="shared" si="32"/>
        <v>1.2224821923810397E-2</v>
      </c>
    </row>
    <row r="862" spans="1:3" ht="15" customHeight="1" x14ac:dyDescent="0.45">
      <c r="A862" s="36" t="str">
        <f t="shared" si="33"/>
        <v>CI Tuy</v>
      </c>
      <c r="B862" s="4" t="str">
        <f t="shared" si="33"/>
        <v>VIP Ibérico</v>
      </c>
      <c r="C862" s="65">
        <f t="shared" si="32"/>
        <v>1.2407806163220938E-3</v>
      </c>
    </row>
    <row r="863" spans="1:3" ht="15" customHeight="1" x14ac:dyDescent="0.45">
      <c r="A863" s="36" t="str">
        <f t="shared" si="33"/>
        <v>AS Serrablo</v>
      </c>
      <c r="B863" s="4" t="str">
        <f t="shared" si="33"/>
        <v>AA.SS / Storage facilities</v>
      </c>
      <c r="C863" s="65">
        <f t="shared" si="32"/>
        <v>1.1561329397965515E-2</v>
      </c>
    </row>
    <row r="864" spans="1:3" ht="15" customHeight="1" x14ac:dyDescent="0.45">
      <c r="A864" s="36" t="str">
        <f t="shared" si="33"/>
        <v>AS Gaviota</v>
      </c>
      <c r="B864" s="4" t="str">
        <f t="shared" si="33"/>
        <v>AA.SS / Storage facilities</v>
      </c>
      <c r="C864" s="65">
        <f t="shared" si="32"/>
        <v>1.5266102452791258E-2</v>
      </c>
    </row>
    <row r="865" spans="1:3" ht="15" customHeight="1" x14ac:dyDescent="0.45">
      <c r="A865" s="36" t="str">
        <f t="shared" si="33"/>
        <v>AS Yela</v>
      </c>
      <c r="B865" s="4" t="str">
        <f t="shared" si="33"/>
        <v>AA.SS / Storage facilities</v>
      </c>
      <c r="C865" s="65">
        <f t="shared" si="32"/>
        <v>7.1137995091841884E-3</v>
      </c>
    </row>
    <row r="866" spans="1:3" ht="15" customHeight="1" thickBot="1" x14ac:dyDescent="0.5">
      <c r="A866" s="36" t="str">
        <f t="shared" ref="A866:B866" si="34">A579</f>
        <v>YAC/AS Marismas</v>
      </c>
      <c r="B866" s="4" t="str">
        <f t="shared" si="34"/>
        <v>AA.SS / Storage facilities</v>
      </c>
      <c r="C866" s="65">
        <f t="shared" si="32"/>
        <v>4.0009400557284447E-4</v>
      </c>
    </row>
    <row r="867" spans="1:3" ht="18.75" customHeight="1" thickBot="1" x14ac:dyDescent="0.5">
      <c r="A867" s="23" t="s">
        <v>7</v>
      </c>
      <c r="B867" s="24"/>
      <c r="C867" s="94">
        <f>SUM(C586:C866)</f>
        <v>1</v>
      </c>
    </row>
    <row r="868" spans="1:3" x14ac:dyDescent="0.45">
      <c r="C868" s="60">
        <f t="shared" ref="C868" si="35">1-C867</f>
        <v>0</v>
      </c>
    </row>
    <row r="869" spans="1:3" ht="27.75" customHeight="1" x14ac:dyDescent="0.45">
      <c r="A869" s="68" t="s">
        <v>88</v>
      </c>
      <c r="B869" s="13"/>
      <c r="C869" s="14"/>
    </row>
    <row r="870" spans="1:3" ht="5.0999999999999996" customHeight="1" thickBot="1" x14ac:dyDescent="0.5"/>
    <row r="871" spans="1:3" ht="15" customHeight="1" x14ac:dyDescent="0.45">
      <c r="A871" s="169" t="s">
        <v>36</v>
      </c>
      <c r="B871" s="171" t="s">
        <v>160</v>
      </c>
      <c r="C871" s="19" t="s">
        <v>11</v>
      </c>
    </row>
    <row r="872" spans="1:3" ht="33" customHeight="1" x14ac:dyDescent="0.45">
      <c r="A872" s="170"/>
      <c r="B872" s="172"/>
      <c r="C872" s="20" t="s">
        <v>57</v>
      </c>
    </row>
    <row r="873" spans="1:3" ht="15" customHeight="1" x14ac:dyDescent="0.45">
      <c r="A873" s="43" t="str">
        <f t="shared" ref="A873:B892" si="36">A586</f>
        <v>01.1A</v>
      </c>
      <c r="B873" s="4" t="str">
        <f t="shared" si="36"/>
        <v>Salida Nacional / National exit</v>
      </c>
      <c r="C873" s="46">
        <f>(Input!C$18*Input!C$185)*C586</f>
        <v>2647792.4429039364</v>
      </c>
    </row>
    <row r="874" spans="1:3" ht="15" customHeight="1" x14ac:dyDescent="0.45">
      <c r="A874" s="36" t="str">
        <f t="shared" si="36"/>
        <v>03A</v>
      </c>
      <c r="B874" s="4" t="str">
        <f t="shared" si="36"/>
        <v>Salida Nacional / National exit</v>
      </c>
      <c r="C874" s="46">
        <f>(Input!C$18*Input!C$185)*C587</f>
        <v>1462058.1770807896</v>
      </c>
    </row>
    <row r="875" spans="1:3" ht="15" customHeight="1" x14ac:dyDescent="0.45">
      <c r="A875" s="36" t="str">
        <f t="shared" si="36"/>
        <v>1.01</v>
      </c>
      <c r="B875" s="4" t="str">
        <f t="shared" si="36"/>
        <v>Salida Nacional / National exit</v>
      </c>
      <c r="C875" s="46">
        <f>(Input!C$18*Input!C$185)*C588</f>
        <v>101956.67154911</v>
      </c>
    </row>
    <row r="876" spans="1:3" ht="15" customHeight="1" x14ac:dyDescent="0.45">
      <c r="A876" s="36" t="str">
        <f t="shared" si="36"/>
        <v>10</v>
      </c>
      <c r="B876" s="4" t="str">
        <f t="shared" si="36"/>
        <v>Salida Nacional / National exit</v>
      </c>
      <c r="C876" s="46">
        <f>(Input!C$18*Input!C$185)*C589</f>
        <v>27912.535882855314</v>
      </c>
    </row>
    <row r="877" spans="1:3" ht="15" customHeight="1" x14ac:dyDescent="0.45">
      <c r="A877" s="36" t="str">
        <f t="shared" si="36"/>
        <v>11</v>
      </c>
      <c r="B877" s="4" t="str">
        <f t="shared" si="36"/>
        <v>Salida Nacional / National exit</v>
      </c>
      <c r="C877" s="46">
        <f>(Input!C$18*Input!C$185)*C590</f>
        <v>2285263.3408878888</v>
      </c>
    </row>
    <row r="878" spans="1:3" ht="15" customHeight="1" x14ac:dyDescent="0.45">
      <c r="A878" s="36" t="str">
        <f t="shared" si="36"/>
        <v>12</v>
      </c>
      <c r="B878" s="4" t="str">
        <f t="shared" si="36"/>
        <v>Salida Nacional / National exit</v>
      </c>
      <c r="C878" s="46">
        <f>(Input!C$18*Input!C$185)*C591</f>
        <v>1919025.4138782783</v>
      </c>
    </row>
    <row r="879" spans="1:3" ht="15" customHeight="1" x14ac:dyDescent="0.45">
      <c r="A879" s="36" t="str">
        <f t="shared" si="36"/>
        <v>13</v>
      </c>
      <c r="B879" s="4" t="str">
        <f t="shared" si="36"/>
        <v>Salida Nacional / National exit</v>
      </c>
      <c r="C879" s="46">
        <f>(Input!C$18*Input!C$185)*C592</f>
        <v>14486.395833482635</v>
      </c>
    </row>
    <row r="880" spans="1:3" ht="15" customHeight="1" x14ac:dyDescent="0.45">
      <c r="A880" s="36" t="str">
        <f t="shared" si="36"/>
        <v>13A</v>
      </c>
      <c r="B880" s="4" t="str">
        <f t="shared" si="36"/>
        <v>Salida Nacional / National exit</v>
      </c>
      <c r="C880" s="46">
        <f>(Input!C$18*Input!C$185)*C593</f>
        <v>821737.41888033669</v>
      </c>
    </row>
    <row r="881" spans="1:3" ht="15" customHeight="1" x14ac:dyDescent="0.45">
      <c r="A881" s="36" t="str">
        <f t="shared" si="36"/>
        <v>14</v>
      </c>
      <c r="B881" s="4" t="str">
        <f t="shared" si="36"/>
        <v>Salida Nacional / National exit</v>
      </c>
      <c r="C881" s="46">
        <f>(Input!C$18*Input!C$185)*C594</f>
        <v>431.68841160464086</v>
      </c>
    </row>
    <row r="882" spans="1:3" ht="15" customHeight="1" x14ac:dyDescent="0.45">
      <c r="A882" s="36" t="str">
        <f t="shared" si="36"/>
        <v>15</v>
      </c>
      <c r="B882" s="4" t="str">
        <f t="shared" si="36"/>
        <v>Salida Nacional / National exit</v>
      </c>
      <c r="C882" s="46">
        <f>(Input!C$18*Input!C$185)*C595</f>
        <v>685.52601084229218</v>
      </c>
    </row>
    <row r="883" spans="1:3" ht="15" customHeight="1" x14ac:dyDescent="0.45">
      <c r="A883" s="36" t="str">
        <f t="shared" si="36"/>
        <v>15</v>
      </c>
      <c r="B883" s="4" t="str">
        <f t="shared" si="36"/>
        <v>Salida Nacional / National exit</v>
      </c>
      <c r="C883" s="46">
        <f>(Input!C$18*Input!C$185)*C596</f>
        <v>283790.46730545739</v>
      </c>
    </row>
    <row r="884" spans="1:3" ht="15" customHeight="1" x14ac:dyDescent="0.45">
      <c r="A884" s="36" t="str">
        <f t="shared" si="36"/>
        <v>15.04</v>
      </c>
      <c r="B884" s="4" t="str">
        <f t="shared" si="36"/>
        <v>Salida Nacional / National exit</v>
      </c>
      <c r="C884" s="46">
        <f>(Input!C$18*Input!C$185)*C597</f>
        <v>42774.770590333959</v>
      </c>
    </row>
    <row r="885" spans="1:3" ht="15" customHeight="1" x14ac:dyDescent="0.45">
      <c r="A885" s="36" t="str">
        <f t="shared" si="36"/>
        <v>15.06A</v>
      </c>
      <c r="B885" s="4" t="str">
        <f t="shared" si="36"/>
        <v>Salida Nacional / National exit</v>
      </c>
      <c r="C885" s="46">
        <f>(Input!C$18*Input!C$185)*C598</f>
        <v>349753.66984808474</v>
      </c>
    </row>
    <row r="886" spans="1:3" ht="15" customHeight="1" x14ac:dyDescent="0.45">
      <c r="A886" s="36" t="str">
        <f t="shared" si="36"/>
        <v>15.07</v>
      </c>
      <c r="B886" s="4" t="str">
        <f t="shared" si="36"/>
        <v>Salida Nacional / National exit</v>
      </c>
      <c r="C886" s="46">
        <f>(Input!C$18*Input!C$185)*C599</f>
        <v>78318.004752198496</v>
      </c>
    </row>
    <row r="887" spans="1:3" ht="15" customHeight="1" x14ac:dyDescent="0.45">
      <c r="A887" s="36" t="str">
        <f t="shared" si="36"/>
        <v>15.08</v>
      </c>
      <c r="B887" s="4" t="str">
        <f t="shared" si="36"/>
        <v>Salida Nacional / National exit</v>
      </c>
      <c r="C887" s="46">
        <f>(Input!C$18*Input!C$185)*C600</f>
        <v>712141.3574480461</v>
      </c>
    </row>
    <row r="888" spans="1:3" ht="15" customHeight="1" x14ac:dyDescent="0.45">
      <c r="A888" s="36" t="str">
        <f t="shared" si="36"/>
        <v>15.08A</v>
      </c>
      <c r="B888" s="4" t="str">
        <f t="shared" si="36"/>
        <v>Salida Nacional / National exit</v>
      </c>
      <c r="C888" s="46">
        <f>(Input!C$18*Input!C$185)*C601</f>
        <v>441369.70416786603</v>
      </c>
    </row>
    <row r="889" spans="1:3" ht="15" customHeight="1" x14ac:dyDescent="0.45">
      <c r="A889" s="36" t="str">
        <f t="shared" si="36"/>
        <v>15.09</v>
      </c>
      <c r="B889" s="4" t="str">
        <f t="shared" si="36"/>
        <v>Salida Nacional / National exit</v>
      </c>
      <c r="C889" s="46">
        <f>(Input!C$18*Input!C$185)*C602</f>
        <v>700424.67247721658</v>
      </c>
    </row>
    <row r="890" spans="1:3" ht="15" customHeight="1" x14ac:dyDescent="0.45">
      <c r="A890" s="36" t="str">
        <f t="shared" si="36"/>
        <v>15.09AD</v>
      </c>
      <c r="B890" s="4" t="str">
        <f t="shared" si="36"/>
        <v>Salida Nacional / National exit</v>
      </c>
      <c r="C890" s="46">
        <f>(Input!C$18*Input!C$185)*C603</f>
        <v>2459521.3906946033</v>
      </c>
    </row>
    <row r="891" spans="1:3" ht="15" customHeight="1" x14ac:dyDescent="0.45">
      <c r="A891" s="36" t="str">
        <f t="shared" si="36"/>
        <v>15.09X</v>
      </c>
      <c r="B891" s="4" t="str">
        <f t="shared" si="36"/>
        <v>Salida Nacional / National exit</v>
      </c>
      <c r="C891" s="46">
        <f>(Input!C$18*Input!C$185)*C604</f>
        <v>166553.1625142894</v>
      </c>
    </row>
    <row r="892" spans="1:3" ht="15" customHeight="1" x14ac:dyDescent="0.45">
      <c r="A892" s="36" t="str">
        <f t="shared" si="36"/>
        <v>15.09X.1</v>
      </c>
      <c r="B892" s="4" t="str">
        <f t="shared" si="36"/>
        <v>Salida Nacional / National exit</v>
      </c>
      <c r="C892" s="46">
        <f>(Input!C$18*Input!C$185)*C605</f>
        <v>56935.995805672625</v>
      </c>
    </row>
    <row r="893" spans="1:3" ht="15" customHeight="1" x14ac:dyDescent="0.45">
      <c r="A893" s="36" t="str">
        <f t="shared" ref="A893:B912" si="37">A606</f>
        <v>15.09X.1</v>
      </c>
      <c r="B893" s="4" t="str">
        <f t="shared" si="37"/>
        <v>Salida Nacional / National exit</v>
      </c>
      <c r="C893" s="46">
        <f>(Input!C$18*Input!C$185)*C606</f>
        <v>414006.58551186457</v>
      </c>
    </row>
    <row r="894" spans="1:3" ht="15" customHeight="1" x14ac:dyDescent="0.45">
      <c r="A894" s="36" t="str">
        <f t="shared" si="37"/>
        <v>15.10</v>
      </c>
      <c r="B894" s="4" t="str">
        <f t="shared" si="37"/>
        <v>Salida Nacional / National exit</v>
      </c>
      <c r="C894" s="46">
        <f>(Input!C$18*Input!C$185)*C607</f>
        <v>55539.813708118993</v>
      </c>
    </row>
    <row r="895" spans="1:3" ht="15" customHeight="1" x14ac:dyDescent="0.45">
      <c r="A895" s="36" t="str">
        <f t="shared" si="37"/>
        <v>15.11</v>
      </c>
      <c r="B895" s="4" t="str">
        <f t="shared" si="37"/>
        <v>Salida Nacional / National exit</v>
      </c>
      <c r="C895" s="46">
        <f>(Input!C$18*Input!C$185)*C608</f>
        <v>290729.83960970369</v>
      </c>
    </row>
    <row r="896" spans="1:3" ht="15" customHeight="1" x14ac:dyDescent="0.45">
      <c r="A896" s="36" t="str">
        <f t="shared" si="37"/>
        <v>15.12</v>
      </c>
      <c r="B896" s="4" t="str">
        <f t="shared" si="37"/>
        <v>Salida Nacional / National exit</v>
      </c>
      <c r="C896" s="46">
        <f>(Input!C$18*Input!C$185)*C609</f>
        <v>175281.43797606006</v>
      </c>
    </row>
    <row r="897" spans="1:3" ht="15" customHeight="1" x14ac:dyDescent="0.45">
      <c r="A897" s="36" t="str">
        <f t="shared" si="37"/>
        <v>15.13E.C.</v>
      </c>
      <c r="B897" s="4" t="str">
        <f t="shared" si="37"/>
        <v>Salida Nacional / National exit</v>
      </c>
      <c r="C897" s="46">
        <f>(Input!C$18*Input!C$185)*C610</f>
        <v>30.986249791728046</v>
      </c>
    </row>
    <row r="898" spans="1:3" ht="15" customHeight="1" x14ac:dyDescent="0.45">
      <c r="A898" s="36" t="str">
        <f t="shared" si="37"/>
        <v>15.14</v>
      </c>
      <c r="B898" s="4" t="str">
        <f t="shared" si="37"/>
        <v>Salida Nacional / National exit</v>
      </c>
      <c r="C898" s="46">
        <f>(Input!C$18*Input!C$185)*C611</f>
        <v>1019072.5960317185</v>
      </c>
    </row>
    <row r="899" spans="1:3" ht="15" customHeight="1" x14ac:dyDescent="0.45">
      <c r="A899" s="36" t="str">
        <f t="shared" si="37"/>
        <v>15.15</v>
      </c>
      <c r="B899" s="4" t="str">
        <f t="shared" si="37"/>
        <v>Salida Nacional / National exit</v>
      </c>
      <c r="C899" s="46">
        <f>(Input!C$18*Input!C$185)*C612</f>
        <v>146519.49466618168</v>
      </c>
    </row>
    <row r="900" spans="1:3" ht="15" customHeight="1" x14ac:dyDescent="0.45">
      <c r="A900" s="36" t="str">
        <f t="shared" si="37"/>
        <v>15.16</v>
      </c>
      <c r="B900" s="4" t="str">
        <f t="shared" si="37"/>
        <v>Salida Nacional / National exit</v>
      </c>
      <c r="C900" s="46">
        <f>(Input!C$18*Input!C$185)*C613</f>
        <v>169087.88424665047</v>
      </c>
    </row>
    <row r="901" spans="1:3" ht="15" customHeight="1" x14ac:dyDescent="0.45">
      <c r="A901" s="36" t="str">
        <f t="shared" si="37"/>
        <v>15.17</v>
      </c>
      <c r="B901" s="4" t="str">
        <f t="shared" si="37"/>
        <v>Salida Nacional / National exit</v>
      </c>
      <c r="C901" s="46">
        <f>(Input!C$18*Input!C$185)*C614</f>
        <v>157301.79357622823</v>
      </c>
    </row>
    <row r="902" spans="1:3" ht="15" customHeight="1" x14ac:dyDescent="0.45">
      <c r="A902" s="36" t="str">
        <f t="shared" si="37"/>
        <v>15.19</v>
      </c>
      <c r="B902" s="4" t="str">
        <f t="shared" si="37"/>
        <v>Salida Nacional / National exit</v>
      </c>
      <c r="C902" s="46">
        <f>(Input!C$18*Input!C$185)*C615</f>
        <v>107579.27312224559</v>
      </c>
    </row>
    <row r="903" spans="1:3" ht="15" customHeight="1" x14ac:dyDescent="0.45">
      <c r="A903" s="36" t="str">
        <f t="shared" si="37"/>
        <v>15.19</v>
      </c>
      <c r="B903" s="4" t="str">
        <f t="shared" si="37"/>
        <v>Salida Nacional / National exit</v>
      </c>
      <c r="C903" s="46">
        <f>(Input!C$18*Input!C$185)*C616</f>
        <v>12678.196374129142</v>
      </c>
    </row>
    <row r="904" spans="1:3" ht="15" customHeight="1" x14ac:dyDescent="0.45">
      <c r="A904" s="36" t="str">
        <f t="shared" si="37"/>
        <v>15.20.05</v>
      </c>
      <c r="B904" s="4" t="str">
        <f t="shared" si="37"/>
        <v>Salida Nacional / National exit</v>
      </c>
      <c r="C904" s="46">
        <f>(Input!C$18*Input!C$185)*C617</f>
        <v>9551.0905193954932</v>
      </c>
    </row>
    <row r="905" spans="1:3" ht="15" customHeight="1" x14ac:dyDescent="0.45">
      <c r="A905" s="36" t="str">
        <f t="shared" si="37"/>
        <v>15.20.06</v>
      </c>
      <c r="B905" s="4" t="str">
        <f t="shared" si="37"/>
        <v>Salida Nacional / National exit</v>
      </c>
      <c r="C905" s="46">
        <f>(Input!C$18*Input!C$185)*C618</f>
        <v>189350.68536189554</v>
      </c>
    </row>
    <row r="906" spans="1:3" ht="15" customHeight="1" x14ac:dyDescent="0.45">
      <c r="A906" s="36" t="str">
        <f t="shared" si="37"/>
        <v>15.20A.1</v>
      </c>
      <c r="B906" s="4" t="str">
        <f t="shared" si="37"/>
        <v>Salida Nacional / National exit</v>
      </c>
      <c r="C906" s="46">
        <f>(Input!C$18*Input!C$185)*C619</f>
        <v>258711.99724381237</v>
      </c>
    </row>
    <row r="907" spans="1:3" ht="15" customHeight="1" x14ac:dyDescent="0.45">
      <c r="A907" s="36" t="str">
        <f t="shared" si="37"/>
        <v>15.21</v>
      </c>
      <c r="B907" s="4" t="str">
        <f t="shared" si="37"/>
        <v>Salida Nacional / National exit</v>
      </c>
      <c r="C907" s="46">
        <f>(Input!C$18*Input!C$185)*C620</f>
        <v>146528.77483450476</v>
      </c>
    </row>
    <row r="908" spans="1:3" ht="15" customHeight="1" x14ac:dyDescent="0.45">
      <c r="A908" s="36" t="str">
        <f t="shared" si="37"/>
        <v>15.22</v>
      </c>
      <c r="B908" s="4" t="str">
        <f t="shared" si="37"/>
        <v>Salida Nacional / National exit</v>
      </c>
      <c r="C908" s="46">
        <f>(Input!C$18*Input!C$185)*C621</f>
        <v>43252.990759561195</v>
      </c>
    </row>
    <row r="909" spans="1:3" ht="15" customHeight="1" x14ac:dyDescent="0.45">
      <c r="A909" s="36" t="str">
        <f t="shared" si="37"/>
        <v>15.23</v>
      </c>
      <c r="B909" s="4" t="str">
        <f t="shared" si="37"/>
        <v>Salida Nacional / National exit</v>
      </c>
      <c r="C909" s="46">
        <f>(Input!C$18*Input!C$185)*C622</f>
        <v>10894.441335354666</v>
      </c>
    </row>
    <row r="910" spans="1:3" ht="15" customHeight="1" x14ac:dyDescent="0.45">
      <c r="A910" s="36" t="str">
        <f t="shared" si="37"/>
        <v>15.24</v>
      </c>
      <c r="B910" s="4" t="str">
        <f t="shared" si="37"/>
        <v>Salida Nacional / National exit</v>
      </c>
      <c r="C910" s="46">
        <f>(Input!C$18*Input!C$185)*C623</f>
        <v>315417.53379441181</v>
      </c>
    </row>
    <row r="911" spans="1:3" ht="15" customHeight="1" x14ac:dyDescent="0.45">
      <c r="A911" s="36" t="str">
        <f t="shared" si="37"/>
        <v>15.26</v>
      </c>
      <c r="B911" s="4" t="str">
        <f t="shared" si="37"/>
        <v>Salida Nacional / National exit</v>
      </c>
      <c r="C911" s="46">
        <f>(Input!C$18*Input!C$185)*C624</f>
        <v>58438.329464456176</v>
      </c>
    </row>
    <row r="912" spans="1:3" ht="15" customHeight="1" x14ac:dyDescent="0.45">
      <c r="A912" s="36" t="str">
        <f t="shared" si="37"/>
        <v>15.28-16</v>
      </c>
      <c r="B912" s="4" t="str">
        <f t="shared" si="37"/>
        <v>Salida Nacional / National exit</v>
      </c>
      <c r="C912" s="46">
        <f>(Input!C$18*Input!C$185)*C625</f>
        <v>61937.591391459544</v>
      </c>
    </row>
    <row r="913" spans="1:3" ht="15" customHeight="1" x14ac:dyDescent="0.45">
      <c r="A913" s="36" t="str">
        <f t="shared" ref="A913:B932" si="38">A626</f>
        <v>15.28-16</v>
      </c>
      <c r="B913" s="4" t="str">
        <f t="shared" si="38"/>
        <v>Salida Nacional / National exit</v>
      </c>
      <c r="C913" s="46">
        <f>(Input!C$18*Input!C$185)*C626</f>
        <v>18900.756949976647</v>
      </c>
    </row>
    <row r="914" spans="1:3" ht="15" customHeight="1" x14ac:dyDescent="0.45">
      <c r="A914" s="36" t="str">
        <f t="shared" si="38"/>
        <v>15.31</v>
      </c>
      <c r="B914" s="4" t="str">
        <f t="shared" si="38"/>
        <v>Salida Nacional / National exit</v>
      </c>
      <c r="C914" s="46">
        <f>(Input!C$18*Input!C$185)*C627</f>
        <v>2519976.6714513949</v>
      </c>
    </row>
    <row r="915" spans="1:3" ht="15" customHeight="1" x14ac:dyDescent="0.45">
      <c r="A915" s="36" t="str">
        <f t="shared" si="38"/>
        <v>15.31.1A</v>
      </c>
      <c r="B915" s="4" t="str">
        <f t="shared" si="38"/>
        <v>Salida Nacional / National exit</v>
      </c>
      <c r="C915" s="46">
        <f>(Input!C$18*Input!C$185)*C628</f>
        <v>518759.62258656585</v>
      </c>
    </row>
    <row r="916" spans="1:3" ht="15" customHeight="1" x14ac:dyDescent="0.45">
      <c r="A916" s="36" t="str">
        <f t="shared" si="38"/>
        <v>15.31.3</v>
      </c>
      <c r="B916" s="4" t="str">
        <f t="shared" si="38"/>
        <v>Salida Nacional / National exit</v>
      </c>
      <c r="C916" s="46">
        <f>(Input!C$18*Input!C$185)*C629</f>
        <v>605355.56559811486</v>
      </c>
    </row>
    <row r="917" spans="1:3" ht="15" customHeight="1" x14ac:dyDescent="0.45">
      <c r="A917" s="36" t="str">
        <f t="shared" si="38"/>
        <v>15.31A.2</v>
      </c>
      <c r="B917" s="4" t="str">
        <f t="shared" si="38"/>
        <v>Salida Nacional / National exit</v>
      </c>
      <c r="C917" s="46">
        <f>(Input!C$18*Input!C$185)*C630</f>
        <v>495.36190240108334</v>
      </c>
    </row>
    <row r="918" spans="1:3" ht="15" customHeight="1" x14ac:dyDescent="0.45">
      <c r="A918" s="36" t="str">
        <f t="shared" si="38"/>
        <v>15.31A.4</v>
      </c>
      <c r="B918" s="4" t="str">
        <f t="shared" si="38"/>
        <v>Salida Nacional / National exit</v>
      </c>
      <c r="C918" s="46">
        <f>(Input!C$18*Input!C$185)*C631</f>
        <v>125285.43407725403</v>
      </c>
    </row>
    <row r="919" spans="1:3" ht="15" customHeight="1" x14ac:dyDescent="0.45">
      <c r="A919" s="36" t="str">
        <f t="shared" si="38"/>
        <v>15.34</v>
      </c>
      <c r="B919" s="4" t="str">
        <f t="shared" si="38"/>
        <v>Salida Nacional / National exit</v>
      </c>
      <c r="C919" s="46">
        <f>(Input!C$18*Input!C$185)*C632</f>
        <v>2979300.840197959</v>
      </c>
    </row>
    <row r="920" spans="1:3" ht="15" customHeight="1" x14ac:dyDescent="0.45">
      <c r="A920" s="36" t="str">
        <f t="shared" si="38"/>
        <v>16A</v>
      </c>
      <c r="B920" s="4" t="str">
        <f t="shared" si="38"/>
        <v>Salida Nacional / National exit</v>
      </c>
      <c r="C920" s="46">
        <f>(Input!C$18*Input!C$185)*C633</f>
        <v>17965.972545717246</v>
      </c>
    </row>
    <row r="921" spans="1:3" ht="15" customHeight="1" x14ac:dyDescent="0.45">
      <c r="A921" s="36" t="str">
        <f t="shared" si="38"/>
        <v>19</v>
      </c>
      <c r="B921" s="4" t="str">
        <f t="shared" si="38"/>
        <v>Salida Nacional / National exit</v>
      </c>
      <c r="C921" s="46">
        <f>(Input!C$18*Input!C$185)*C634</f>
        <v>256882.59426892363</v>
      </c>
    </row>
    <row r="922" spans="1:3" ht="15" customHeight="1" x14ac:dyDescent="0.45">
      <c r="A922" s="36" t="str">
        <f t="shared" si="38"/>
        <v>20</v>
      </c>
      <c r="B922" s="4" t="str">
        <f t="shared" si="38"/>
        <v>Salida Nacional / National exit</v>
      </c>
      <c r="C922" s="46">
        <f>(Input!C$18*Input!C$185)*C635</f>
        <v>971736.23556728614</v>
      </c>
    </row>
    <row r="923" spans="1:3" ht="15" customHeight="1" x14ac:dyDescent="0.45">
      <c r="A923" s="36" t="str">
        <f t="shared" si="38"/>
        <v>20</v>
      </c>
      <c r="B923" s="4" t="str">
        <f t="shared" si="38"/>
        <v>Salida Nacional / National exit</v>
      </c>
      <c r="C923" s="46">
        <f>(Input!C$18*Input!C$185)*C636</f>
        <v>3987.5980749449081</v>
      </c>
    </row>
    <row r="924" spans="1:3" ht="15" customHeight="1" x14ac:dyDescent="0.45">
      <c r="A924" s="36" t="str">
        <f t="shared" si="38"/>
        <v>21</v>
      </c>
      <c r="B924" s="4" t="str">
        <f t="shared" si="38"/>
        <v>Salida Nacional / National exit</v>
      </c>
      <c r="C924" s="46">
        <f>(Input!C$18*Input!C$185)*C637</f>
        <v>51750.861379245012</v>
      </c>
    </row>
    <row r="925" spans="1:3" ht="15" customHeight="1" x14ac:dyDescent="0.45">
      <c r="A925" s="36" t="str">
        <f t="shared" si="38"/>
        <v>22</v>
      </c>
      <c r="B925" s="4" t="str">
        <f t="shared" si="38"/>
        <v>Salida Nacional / National exit</v>
      </c>
      <c r="C925" s="46">
        <f>(Input!C$18*Input!C$185)*C638</f>
        <v>180550.57820380339</v>
      </c>
    </row>
    <row r="926" spans="1:3" ht="15" customHeight="1" x14ac:dyDescent="0.45">
      <c r="A926" s="36" t="str">
        <f t="shared" si="38"/>
        <v>23</v>
      </c>
      <c r="B926" s="4" t="str">
        <f t="shared" si="38"/>
        <v>Salida Nacional / National exit</v>
      </c>
      <c r="C926" s="46">
        <f>(Input!C$18*Input!C$185)*C639</f>
        <v>1342819.2956581155</v>
      </c>
    </row>
    <row r="927" spans="1:3" ht="15" customHeight="1" x14ac:dyDescent="0.45">
      <c r="A927" s="36" t="str">
        <f t="shared" si="38"/>
        <v>23A</v>
      </c>
      <c r="B927" s="4" t="str">
        <f t="shared" si="38"/>
        <v>Salida Nacional / National exit</v>
      </c>
      <c r="C927" s="46">
        <f>(Input!C$18*Input!C$185)*C640</f>
        <v>70731.314735767141</v>
      </c>
    </row>
    <row r="928" spans="1:3" ht="15" customHeight="1" x14ac:dyDescent="0.45">
      <c r="A928" s="36" t="str">
        <f t="shared" si="38"/>
        <v>24</v>
      </c>
      <c r="B928" s="4" t="str">
        <f t="shared" si="38"/>
        <v>Salida Nacional / National exit</v>
      </c>
      <c r="C928" s="46">
        <f>(Input!C$18*Input!C$185)*C641</f>
        <v>4305.0000840985967</v>
      </c>
    </row>
    <row r="929" spans="1:3" ht="15" customHeight="1" x14ac:dyDescent="0.45">
      <c r="A929" s="36" t="str">
        <f t="shared" si="38"/>
        <v>24A</v>
      </c>
      <c r="B929" s="4" t="str">
        <f t="shared" si="38"/>
        <v>Salida Nacional / National exit</v>
      </c>
      <c r="C929" s="46">
        <f>(Input!C$18*Input!C$185)*C642</f>
        <v>88716.2072113061</v>
      </c>
    </row>
    <row r="930" spans="1:3" ht="15" customHeight="1" x14ac:dyDescent="0.45">
      <c r="A930" s="36" t="str">
        <f t="shared" si="38"/>
        <v>24E.C.</v>
      </c>
      <c r="B930" s="4" t="str">
        <f t="shared" si="38"/>
        <v>Salida Nacional / National exit</v>
      </c>
      <c r="C930" s="46">
        <f>(Input!C$18*Input!C$185)*C643</f>
        <v>298.203898461172</v>
      </c>
    </row>
    <row r="931" spans="1:3" ht="15" customHeight="1" x14ac:dyDescent="0.45">
      <c r="A931" s="36" t="str">
        <f t="shared" si="38"/>
        <v>25A</v>
      </c>
      <c r="B931" s="4" t="str">
        <f t="shared" si="38"/>
        <v>Salida Nacional / National exit</v>
      </c>
      <c r="C931" s="46">
        <f>(Input!C$18*Input!C$185)*C644</f>
        <v>20235.338794416559</v>
      </c>
    </row>
    <row r="932" spans="1:3" ht="15" customHeight="1" x14ac:dyDescent="0.45">
      <c r="A932" s="36" t="str">
        <f t="shared" si="38"/>
        <v>25X</v>
      </c>
      <c r="B932" s="4" t="str">
        <f t="shared" si="38"/>
        <v>Salida Nacional / National exit</v>
      </c>
      <c r="C932" s="46">
        <f>(Input!C$18*Input!C$185)*C645</f>
        <v>87349.654890988226</v>
      </c>
    </row>
    <row r="933" spans="1:3" ht="15" customHeight="1" x14ac:dyDescent="0.45">
      <c r="A933" s="36" t="str">
        <f t="shared" ref="A933:B952" si="39">A646</f>
        <v>25X</v>
      </c>
      <c r="B933" s="4" t="str">
        <f t="shared" si="39"/>
        <v>Salida Nacional / National exit</v>
      </c>
      <c r="C933" s="46">
        <f>(Input!C$18*Input!C$185)*C646</f>
        <v>93452.919206980194</v>
      </c>
    </row>
    <row r="934" spans="1:3" ht="15" customHeight="1" x14ac:dyDescent="0.45">
      <c r="A934" s="36" t="str">
        <f t="shared" si="39"/>
        <v>27X</v>
      </c>
      <c r="B934" s="4" t="str">
        <f t="shared" si="39"/>
        <v>Salida Nacional / National exit</v>
      </c>
      <c r="C934" s="46">
        <f>(Input!C$18*Input!C$185)*C647</f>
        <v>98147.185551056842</v>
      </c>
    </row>
    <row r="935" spans="1:3" ht="15" customHeight="1" x14ac:dyDescent="0.45">
      <c r="A935" s="36" t="str">
        <f t="shared" si="39"/>
        <v>28</v>
      </c>
      <c r="B935" s="4" t="str">
        <f t="shared" si="39"/>
        <v>Salida Nacional / National exit</v>
      </c>
      <c r="C935" s="46">
        <f>(Input!C$18*Input!C$185)*C648</f>
        <v>105524.76056387484</v>
      </c>
    </row>
    <row r="936" spans="1:3" ht="15" customHeight="1" x14ac:dyDescent="0.45">
      <c r="A936" s="36" t="str">
        <f t="shared" si="39"/>
        <v>28A</v>
      </c>
      <c r="B936" s="4" t="str">
        <f t="shared" si="39"/>
        <v>Salida Nacional / National exit</v>
      </c>
      <c r="C936" s="46">
        <f>(Input!C$18*Input!C$185)*C649</f>
        <v>1847548.0598336416</v>
      </c>
    </row>
    <row r="937" spans="1:3" ht="15" customHeight="1" x14ac:dyDescent="0.45">
      <c r="A937" s="36" t="str">
        <f t="shared" si="39"/>
        <v>29</v>
      </c>
      <c r="B937" s="4" t="str">
        <f t="shared" si="39"/>
        <v>Salida Nacional / National exit</v>
      </c>
      <c r="C937" s="46">
        <f>(Input!C$18*Input!C$185)*C650</f>
        <v>43820.263790342105</v>
      </c>
    </row>
    <row r="938" spans="1:3" ht="15" customHeight="1" x14ac:dyDescent="0.45">
      <c r="A938" s="36" t="str">
        <f t="shared" si="39"/>
        <v>30</v>
      </c>
      <c r="B938" s="4" t="str">
        <f t="shared" si="39"/>
        <v>Salida Nacional / National exit</v>
      </c>
      <c r="C938" s="46">
        <f>(Input!C$18*Input!C$185)*C651</f>
        <v>66298.199326394635</v>
      </c>
    </row>
    <row r="939" spans="1:3" ht="15" customHeight="1" x14ac:dyDescent="0.45">
      <c r="A939" s="36" t="str">
        <f t="shared" si="39"/>
        <v>32</v>
      </c>
      <c r="B939" s="4" t="str">
        <f t="shared" si="39"/>
        <v>Salida Nacional / National exit</v>
      </c>
      <c r="C939" s="46">
        <f>(Input!C$18*Input!C$185)*C652</f>
        <v>417380.32966430642</v>
      </c>
    </row>
    <row r="940" spans="1:3" ht="15" customHeight="1" x14ac:dyDescent="0.45">
      <c r="A940" s="36" t="str">
        <f t="shared" si="39"/>
        <v>33</v>
      </c>
      <c r="B940" s="4" t="str">
        <f t="shared" si="39"/>
        <v>Salida Nacional / National exit</v>
      </c>
      <c r="C940" s="46">
        <f>(Input!C$18*Input!C$185)*C653</f>
        <v>791438.41475104692</v>
      </c>
    </row>
    <row r="941" spans="1:3" ht="15" customHeight="1" x14ac:dyDescent="0.45">
      <c r="A941" s="36" t="str">
        <f t="shared" si="39"/>
        <v>33X</v>
      </c>
      <c r="B941" s="4" t="str">
        <f t="shared" si="39"/>
        <v>Salida Nacional / National exit</v>
      </c>
      <c r="C941" s="46">
        <f>(Input!C$18*Input!C$185)*C654</f>
        <v>11066.762743661611</v>
      </c>
    </row>
    <row r="942" spans="1:3" ht="15" customHeight="1" x14ac:dyDescent="0.45">
      <c r="A942" s="36" t="str">
        <f t="shared" si="39"/>
        <v>34</v>
      </c>
      <c r="B942" s="4" t="str">
        <f t="shared" si="39"/>
        <v>Salida Nacional / National exit</v>
      </c>
      <c r="C942" s="46">
        <f>(Input!C$18*Input!C$185)*C655</f>
        <v>54620.543727605829</v>
      </c>
    </row>
    <row r="943" spans="1:3" ht="15" customHeight="1" x14ac:dyDescent="0.45">
      <c r="A943" s="36" t="str">
        <f t="shared" si="39"/>
        <v>34</v>
      </c>
      <c r="B943" s="4" t="str">
        <f t="shared" si="39"/>
        <v>Salida Nacional / National exit</v>
      </c>
      <c r="C943" s="46">
        <f>(Input!C$18*Input!C$185)*C656</f>
        <v>29832.846289613917</v>
      </c>
    </row>
    <row r="944" spans="1:3" ht="15" customHeight="1" x14ac:dyDescent="0.45">
      <c r="A944" s="36" t="str">
        <f t="shared" si="39"/>
        <v>35X</v>
      </c>
      <c r="B944" s="4" t="str">
        <f t="shared" si="39"/>
        <v>Salida Nacional / National exit</v>
      </c>
      <c r="C944" s="46">
        <f>(Input!C$18*Input!C$185)*C657</f>
        <v>0</v>
      </c>
    </row>
    <row r="945" spans="1:3" ht="15" customHeight="1" x14ac:dyDescent="0.45">
      <c r="A945" s="36" t="str">
        <f t="shared" si="39"/>
        <v>36</v>
      </c>
      <c r="B945" s="4" t="str">
        <f t="shared" si="39"/>
        <v>Salida Nacional / National exit</v>
      </c>
      <c r="C945" s="46">
        <f>(Input!C$18*Input!C$185)*C658</f>
        <v>180597.84573312989</v>
      </c>
    </row>
    <row r="946" spans="1:3" ht="15" customHeight="1" x14ac:dyDescent="0.45">
      <c r="A946" s="36" t="str">
        <f t="shared" si="39"/>
        <v>38</v>
      </c>
      <c r="B946" s="4" t="str">
        <f t="shared" si="39"/>
        <v>Salida Nacional / National exit</v>
      </c>
      <c r="C946" s="46">
        <f>(Input!C$18*Input!C$185)*C659</f>
        <v>837866.94671483466</v>
      </c>
    </row>
    <row r="947" spans="1:3" ht="15" customHeight="1" x14ac:dyDescent="0.45">
      <c r="A947" s="36" t="str">
        <f t="shared" si="39"/>
        <v>38X.02</v>
      </c>
      <c r="B947" s="4" t="str">
        <f t="shared" si="39"/>
        <v>Salida Nacional / National exit</v>
      </c>
      <c r="C947" s="46">
        <f>(Input!C$18*Input!C$185)*C660</f>
        <v>16650.118060445879</v>
      </c>
    </row>
    <row r="948" spans="1:3" ht="15" customHeight="1" x14ac:dyDescent="0.45">
      <c r="A948" s="36" t="str">
        <f t="shared" si="39"/>
        <v>39.01</v>
      </c>
      <c r="B948" s="4" t="str">
        <f t="shared" si="39"/>
        <v>Salida Nacional / National exit</v>
      </c>
      <c r="C948" s="46">
        <f>(Input!C$18*Input!C$185)*C661</f>
        <v>72781.030876404155</v>
      </c>
    </row>
    <row r="949" spans="1:3" ht="15" customHeight="1" x14ac:dyDescent="0.45">
      <c r="A949" s="36" t="str">
        <f t="shared" si="39"/>
        <v>4</v>
      </c>
      <c r="B949" s="4" t="str">
        <f t="shared" si="39"/>
        <v>Salida Nacional / National exit</v>
      </c>
      <c r="C949" s="46">
        <f>(Input!C$18*Input!C$185)*C662</f>
        <v>1818958.1129864324</v>
      </c>
    </row>
    <row r="950" spans="1:3" ht="15" customHeight="1" x14ac:dyDescent="0.45">
      <c r="A950" s="36" t="str">
        <f t="shared" si="39"/>
        <v>40</v>
      </c>
      <c r="B950" s="4" t="str">
        <f t="shared" si="39"/>
        <v>Salida Nacional / National exit</v>
      </c>
      <c r="C950" s="46">
        <f>(Input!C$18*Input!C$185)*C663</f>
        <v>49825.065239125935</v>
      </c>
    </row>
    <row r="951" spans="1:3" ht="15" customHeight="1" x14ac:dyDescent="0.45">
      <c r="A951" s="36" t="str">
        <f t="shared" si="39"/>
        <v>41.01</v>
      </c>
      <c r="B951" s="4" t="str">
        <f t="shared" si="39"/>
        <v>Salida Nacional / National exit</v>
      </c>
      <c r="C951" s="46">
        <f>(Input!C$18*Input!C$185)*C664</f>
        <v>243328.35561817742</v>
      </c>
    </row>
    <row r="952" spans="1:3" ht="15" customHeight="1" x14ac:dyDescent="0.45">
      <c r="A952" s="36" t="str">
        <f t="shared" si="39"/>
        <v>41.02</v>
      </c>
      <c r="B952" s="4" t="str">
        <f t="shared" si="39"/>
        <v>Salida Nacional / National exit</v>
      </c>
      <c r="C952" s="46">
        <f>(Input!C$18*Input!C$185)*C665</f>
        <v>142360.57823328226</v>
      </c>
    </row>
    <row r="953" spans="1:3" ht="15" customHeight="1" x14ac:dyDescent="0.45">
      <c r="A953" s="36" t="str">
        <f t="shared" ref="A953:B972" si="40">A666</f>
        <v>41.02</v>
      </c>
      <c r="B953" s="4" t="str">
        <f t="shared" si="40"/>
        <v>Salida Nacional / National exit</v>
      </c>
      <c r="C953" s="46">
        <f>(Input!C$18*Input!C$185)*C666</f>
        <v>105949.66692815619</v>
      </c>
    </row>
    <row r="954" spans="1:3" ht="15" customHeight="1" x14ac:dyDescent="0.45">
      <c r="A954" s="36" t="str">
        <f t="shared" si="40"/>
        <v>41.03X01</v>
      </c>
      <c r="B954" s="4" t="str">
        <f t="shared" si="40"/>
        <v>Salida Nacional / National exit</v>
      </c>
      <c r="C954" s="46">
        <f>(Input!C$18*Input!C$185)*C667</f>
        <v>3572.1802957175519</v>
      </c>
    </row>
    <row r="955" spans="1:3" ht="15" customHeight="1" x14ac:dyDescent="0.45">
      <c r="A955" s="36" t="str">
        <f t="shared" si="40"/>
        <v>41.04</v>
      </c>
      <c r="B955" s="4" t="str">
        <f t="shared" si="40"/>
        <v>Salida Nacional / National exit</v>
      </c>
      <c r="C955" s="46">
        <f>(Input!C$18*Input!C$185)*C668</f>
        <v>13728.35108473396</v>
      </c>
    </row>
    <row r="956" spans="1:3" ht="15" customHeight="1" x14ac:dyDescent="0.45">
      <c r="A956" s="36" t="str">
        <f t="shared" si="40"/>
        <v>41.05</v>
      </c>
      <c r="B956" s="4" t="str">
        <f t="shared" si="40"/>
        <v>Salida Nacional / National exit</v>
      </c>
      <c r="C956" s="46">
        <f>(Input!C$18*Input!C$185)*C669</f>
        <v>56753.498379533936</v>
      </c>
    </row>
    <row r="957" spans="1:3" ht="15" customHeight="1" x14ac:dyDescent="0.45">
      <c r="A957" s="36" t="str">
        <f t="shared" si="40"/>
        <v>41.06</v>
      </c>
      <c r="B957" s="4" t="str">
        <f t="shared" si="40"/>
        <v>Salida Nacional / National exit</v>
      </c>
      <c r="C957" s="46">
        <f>(Input!C$18*Input!C$185)*C670</f>
        <v>199153.26011922525</v>
      </c>
    </row>
    <row r="958" spans="1:3" ht="15" customHeight="1" x14ac:dyDescent="0.45">
      <c r="A958" s="36" t="str">
        <f t="shared" si="40"/>
        <v>41.07X</v>
      </c>
      <c r="B958" s="4" t="str">
        <f t="shared" si="40"/>
        <v>Salida Nacional / National exit</v>
      </c>
      <c r="C958" s="46">
        <f>(Input!C$18*Input!C$185)*C671</f>
        <v>519823.49840951595</v>
      </c>
    </row>
    <row r="959" spans="1:3" ht="15" customHeight="1" x14ac:dyDescent="0.45">
      <c r="A959" s="36" t="str">
        <f t="shared" si="40"/>
        <v>41.08</v>
      </c>
      <c r="B959" s="4" t="str">
        <f t="shared" si="40"/>
        <v>Salida Nacional / National exit</v>
      </c>
      <c r="C959" s="46">
        <f>(Input!C$18*Input!C$185)*C672</f>
        <v>248715.81386702694</v>
      </c>
    </row>
    <row r="960" spans="1:3" ht="15" customHeight="1" x14ac:dyDescent="0.45">
      <c r="A960" s="36" t="str">
        <f t="shared" si="40"/>
        <v>41.09</v>
      </c>
      <c r="B960" s="4" t="str">
        <f t="shared" si="40"/>
        <v>Salida Nacional / National exit</v>
      </c>
      <c r="C960" s="46">
        <f>(Input!C$18*Input!C$185)*C673</f>
        <v>345209.79507818306</v>
      </c>
    </row>
    <row r="961" spans="1:3" ht="15" customHeight="1" x14ac:dyDescent="0.45">
      <c r="A961" s="36" t="str">
        <f t="shared" si="40"/>
        <v>41.10</v>
      </c>
      <c r="B961" s="4" t="str">
        <f t="shared" si="40"/>
        <v>Salida Nacional / National exit</v>
      </c>
      <c r="C961" s="46">
        <f>(Input!C$18*Input!C$185)*C674</f>
        <v>261193.32583434071</v>
      </c>
    </row>
    <row r="962" spans="1:3" ht="15" customHeight="1" x14ac:dyDescent="0.45">
      <c r="A962" s="36" t="str">
        <f t="shared" si="40"/>
        <v>41-16</v>
      </c>
      <c r="B962" s="4" t="str">
        <f t="shared" si="40"/>
        <v>Salida Nacional / National exit</v>
      </c>
      <c r="C962" s="46">
        <f>(Input!C$18*Input!C$185)*C675</f>
        <v>65582.521425268729</v>
      </c>
    </row>
    <row r="963" spans="1:3" ht="15" customHeight="1" x14ac:dyDescent="0.45">
      <c r="A963" s="36" t="str">
        <f t="shared" si="40"/>
        <v>41-16</v>
      </c>
      <c r="B963" s="4" t="str">
        <f t="shared" si="40"/>
        <v>Salida Nacional / National exit</v>
      </c>
      <c r="C963" s="46">
        <f>(Input!C$18*Input!C$185)*C676</f>
        <v>314029.39184486022</v>
      </c>
    </row>
    <row r="964" spans="1:3" ht="15" customHeight="1" x14ac:dyDescent="0.45">
      <c r="A964" s="36" t="str">
        <f t="shared" si="40"/>
        <v>43X.00</v>
      </c>
      <c r="B964" s="4" t="str">
        <f t="shared" si="40"/>
        <v>Salida Nacional / National exit</v>
      </c>
      <c r="C964" s="46">
        <f>(Input!C$18*Input!C$185)*C677</f>
        <v>1980779.6063174931</v>
      </c>
    </row>
    <row r="965" spans="1:3" ht="15" customHeight="1" x14ac:dyDescent="0.45">
      <c r="A965" s="36" t="str">
        <f t="shared" si="40"/>
        <v>45.01DXC</v>
      </c>
      <c r="B965" s="4" t="str">
        <f t="shared" si="40"/>
        <v>Salida Nacional / National exit</v>
      </c>
      <c r="C965" s="46">
        <f>(Input!C$18*Input!C$185)*C678</f>
        <v>298083.41930710955</v>
      </c>
    </row>
    <row r="966" spans="1:3" ht="15" customHeight="1" x14ac:dyDescent="0.45">
      <c r="A966" s="36" t="str">
        <f t="shared" si="40"/>
        <v>45.02</v>
      </c>
      <c r="B966" s="4" t="str">
        <f t="shared" si="40"/>
        <v>Salida Nacional / National exit</v>
      </c>
      <c r="C966" s="46">
        <f>(Input!C$18*Input!C$185)*C679</f>
        <v>181879.54944806616</v>
      </c>
    </row>
    <row r="967" spans="1:3" ht="15" customHeight="1" x14ac:dyDescent="0.45">
      <c r="A967" s="36" t="str">
        <f t="shared" si="40"/>
        <v>45.03</v>
      </c>
      <c r="B967" s="4" t="str">
        <f t="shared" si="40"/>
        <v>Salida Nacional / National exit</v>
      </c>
      <c r="C967" s="46">
        <f>(Input!C$18*Input!C$185)*C680</f>
        <v>73491.014400232889</v>
      </c>
    </row>
    <row r="968" spans="1:3" ht="15" customHeight="1" x14ac:dyDescent="0.45">
      <c r="A968" s="36" t="str">
        <f t="shared" si="40"/>
        <v>45.04</v>
      </c>
      <c r="B968" s="4" t="str">
        <f t="shared" si="40"/>
        <v>Salida Nacional / National exit</v>
      </c>
      <c r="C968" s="46">
        <f>(Input!C$18*Input!C$185)*C681</f>
        <v>2686849.026988924</v>
      </c>
    </row>
    <row r="969" spans="1:3" ht="15" customHeight="1" x14ac:dyDescent="0.45">
      <c r="A969" s="36" t="str">
        <f t="shared" si="40"/>
        <v>45-16</v>
      </c>
      <c r="B969" s="4" t="str">
        <f t="shared" si="40"/>
        <v>Salida Nacional / National exit</v>
      </c>
      <c r="C969" s="46">
        <f>(Input!C$18*Input!C$185)*C682</f>
        <v>313733.98212640249</v>
      </c>
    </row>
    <row r="970" spans="1:3" ht="15" customHeight="1" x14ac:dyDescent="0.45">
      <c r="A970" s="36" t="str">
        <f t="shared" si="40"/>
        <v>5D.03</v>
      </c>
      <c r="B970" s="4" t="str">
        <f t="shared" si="40"/>
        <v>Salida Nacional / National exit</v>
      </c>
      <c r="C970" s="46">
        <f>(Input!C$18*Input!C$185)*C683</f>
        <v>1251602.3477926124</v>
      </c>
    </row>
    <row r="971" spans="1:3" ht="15" customHeight="1" x14ac:dyDescent="0.45">
      <c r="A971" s="36" t="str">
        <f t="shared" si="40"/>
        <v>5D.03.04</v>
      </c>
      <c r="B971" s="4" t="str">
        <f t="shared" si="40"/>
        <v>Salida Nacional / National exit</v>
      </c>
      <c r="C971" s="46">
        <f>(Input!C$18*Input!C$185)*C684</f>
        <v>3631331.5382212494</v>
      </c>
    </row>
    <row r="972" spans="1:3" ht="15" customHeight="1" x14ac:dyDescent="0.45">
      <c r="A972" s="36" t="str">
        <f t="shared" si="40"/>
        <v>6</v>
      </c>
      <c r="B972" s="4" t="str">
        <f t="shared" si="40"/>
        <v>Salida Nacional / National exit</v>
      </c>
      <c r="C972" s="46">
        <f>(Input!C$18*Input!C$185)*C685</f>
        <v>2833670.2030970743</v>
      </c>
    </row>
    <row r="973" spans="1:3" ht="15" customHeight="1" x14ac:dyDescent="0.45">
      <c r="A973" s="36" t="str">
        <f t="shared" ref="A973:B992" si="41">A686</f>
        <v>6</v>
      </c>
      <c r="B973" s="4" t="str">
        <f t="shared" si="41"/>
        <v>Salida Nacional / National exit</v>
      </c>
      <c r="C973" s="46">
        <f>(Input!C$18*Input!C$185)*C686</f>
        <v>69008.339110236557</v>
      </c>
    </row>
    <row r="974" spans="1:3" ht="15" customHeight="1" x14ac:dyDescent="0.45">
      <c r="A974" s="36" t="str">
        <f t="shared" si="41"/>
        <v>7B</v>
      </c>
      <c r="B974" s="4" t="str">
        <f t="shared" si="41"/>
        <v>Salida Nacional / National exit</v>
      </c>
      <c r="C974" s="46">
        <f>(Input!C$18*Input!C$185)*C687</f>
        <v>47811.828822207703</v>
      </c>
    </row>
    <row r="975" spans="1:3" ht="15" customHeight="1" x14ac:dyDescent="0.45">
      <c r="A975" s="36" t="str">
        <f t="shared" si="41"/>
        <v>9E.C.</v>
      </c>
      <c r="B975" s="4" t="str">
        <f t="shared" si="41"/>
        <v>Salida Nacional / National exit</v>
      </c>
      <c r="C975" s="46">
        <f>(Input!C$18*Input!C$185)*C688</f>
        <v>289420.60104373295</v>
      </c>
    </row>
    <row r="976" spans="1:3" ht="15" customHeight="1" x14ac:dyDescent="0.45">
      <c r="A976" s="36" t="str">
        <f t="shared" si="41"/>
        <v>A1</v>
      </c>
      <c r="B976" s="4" t="str">
        <f t="shared" si="41"/>
        <v>Salida Nacional / National exit</v>
      </c>
      <c r="C976" s="46">
        <f>(Input!C$18*Input!C$185)*C689</f>
        <v>150795.46981726482</v>
      </c>
    </row>
    <row r="977" spans="1:3" ht="15" customHeight="1" x14ac:dyDescent="0.45">
      <c r="A977" s="36" t="str">
        <f t="shared" si="41"/>
        <v>A10</v>
      </c>
      <c r="B977" s="4" t="str">
        <f t="shared" si="41"/>
        <v>Salida Nacional / National exit</v>
      </c>
      <c r="C977" s="46">
        <f>(Input!C$18*Input!C$185)*C690</f>
        <v>411593.56047598459</v>
      </c>
    </row>
    <row r="978" spans="1:3" ht="15" customHeight="1" x14ac:dyDescent="0.45">
      <c r="A978" s="36" t="str">
        <f t="shared" si="41"/>
        <v>A3</v>
      </c>
      <c r="B978" s="4" t="str">
        <f t="shared" si="41"/>
        <v>Salida Nacional / National exit</v>
      </c>
      <c r="C978" s="46">
        <f>(Input!C$18*Input!C$185)*C691</f>
        <v>619580.35529341933</v>
      </c>
    </row>
    <row r="979" spans="1:3" ht="15" customHeight="1" x14ac:dyDescent="0.45">
      <c r="A979" s="36" t="str">
        <f t="shared" si="41"/>
        <v>A36L</v>
      </c>
      <c r="B979" s="4" t="str">
        <f t="shared" si="41"/>
        <v>Salida Nacional / National exit</v>
      </c>
      <c r="C979" s="46">
        <f>(Input!C$18*Input!C$185)*C692</f>
        <v>4573403.6070582597</v>
      </c>
    </row>
    <row r="980" spans="1:3" ht="15" customHeight="1" x14ac:dyDescent="0.45">
      <c r="A980" s="36" t="str">
        <f t="shared" si="41"/>
        <v>A5A</v>
      </c>
      <c r="B980" s="4" t="str">
        <f t="shared" si="41"/>
        <v>Salida Nacional / National exit</v>
      </c>
      <c r="C980" s="46">
        <f>(Input!C$18*Input!C$185)*C693</f>
        <v>11725.715191699928</v>
      </c>
    </row>
    <row r="981" spans="1:3" ht="15" customHeight="1" x14ac:dyDescent="0.45">
      <c r="A981" s="36" t="str">
        <f t="shared" si="41"/>
        <v>A6</v>
      </c>
      <c r="B981" s="4" t="str">
        <f t="shared" si="41"/>
        <v>Salida Nacional / National exit</v>
      </c>
      <c r="C981" s="46">
        <f>(Input!C$18*Input!C$185)*C694</f>
        <v>74166.980491204144</v>
      </c>
    </row>
    <row r="982" spans="1:3" ht="15" customHeight="1" x14ac:dyDescent="0.45">
      <c r="A982" s="36" t="str">
        <f t="shared" si="41"/>
        <v>A7</v>
      </c>
      <c r="B982" s="4" t="str">
        <f t="shared" si="41"/>
        <v>Salida Nacional / National exit</v>
      </c>
      <c r="C982" s="46">
        <f>(Input!C$18*Input!C$185)*C695</f>
        <v>3938.8052183849732</v>
      </c>
    </row>
    <row r="983" spans="1:3" ht="15" customHeight="1" x14ac:dyDescent="0.45">
      <c r="A983" s="36" t="str">
        <f t="shared" si="41"/>
        <v>A7</v>
      </c>
      <c r="B983" s="4" t="str">
        <f t="shared" si="41"/>
        <v>Salida Nacional / National exit</v>
      </c>
      <c r="C983" s="46">
        <f>(Input!C$18*Input!C$185)*C696</f>
        <v>5230.8234200767492</v>
      </c>
    </row>
    <row r="984" spans="1:3" ht="15" customHeight="1" x14ac:dyDescent="0.45">
      <c r="A984" s="36" t="str">
        <f t="shared" si="41"/>
        <v>A9</v>
      </c>
      <c r="B984" s="4" t="str">
        <f t="shared" si="41"/>
        <v>Salida Nacional / National exit</v>
      </c>
      <c r="C984" s="46">
        <f>(Input!C$18*Input!C$185)*C697</f>
        <v>872961.79683814861</v>
      </c>
    </row>
    <row r="985" spans="1:3" ht="15" customHeight="1" x14ac:dyDescent="0.45">
      <c r="A985" s="36" t="str">
        <f t="shared" si="41"/>
        <v>A9A</v>
      </c>
      <c r="B985" s="4" t="str">
        <f t="shared" si="41"/>
        <v>Salida Nacional / National exit</v>
      </c>
      <c r="C985" s="46">
        <f>(Input!C$18*Input!C$185)*C698</f>
        <v>35724.878112487961</v>
      </c>
    </row>
    <row r="986" spans="1:3" ht="15" customHeight="1" x14ac:dyDescent="0.45">
      <c r="A986" s="36" t="str">
        <f t="shared" si="41"/>
        <v>A9B</v>
      </c>
      <c r="B986" s="4" t="str">
        <f t="shared" si="41"/>
        <v>Salida Nacional / National exit</v>
      </c>
      <c r="C986" s="46">
        <f>(Input!C$18*Input!C$185)*C699</f>
        <v>25731.518750341969</v>
      </c>
    </row>
    <row r="987" spans="1:3" ht="15" customHeight="1" x14ac:dyDescent="0.45">
      <c r="A987" s="36" t="str">
        <f t="shared" si="41"/>
        <v>B02</v>
      </c>
      <c r="B987" s="4" t="str">
        <f t="shared" si="41"/>
        <v>Salida Nacional / National exit</v>
      </c>
      <c r="C987" s="46">
        <f>(Input!C$18*Input!C$185)*C700</f>
        <v>164864.49865003087</v>
      </c>
    </row>
    <row r="988" spans="1:3" ht="15" customHeight="1" x14ac:dyDescent="0.45">
      <c r="A988" s="36" t="str">
        <f t="shared" si="41"/>
        <v>B04</v>
      </c>
      <c r="B988" s="4" t="str">
        <f t="shared" si="41"/>
        <v>Salida Nacional / National exit</v>
      </c>
      <c r="C988" s="46">
        <f>(Input!C$18*Input!C$185)*C701</f>
        <v>697939.57600502705</v>
      </c>
    </row>
    <row r="989" spans="1:3" ht="15" customHeight="1" x14ac:dyDescent="0.45">
      <c r="A989" s="36" t="str">
        <f t="shared" si="41"/>
        <v>B05</v>
      </c>
      <c r="B989" s="4" t="str">
        <f t="shared" si="41"/>
        <v>Salida Nacional / National exit</v>
      </c>
      <c r="C989" s="46">
        <f>(Input!C$18*Input!C$185)*C702</f>
        <v>282114.41063253972</v>
      </c>
    </row>
    <row r="990" spans="1:3" ht="15" customHeight="1" x14ac:dyDescent="0.45">
      <c r="A990" s="36" t="str">
        <f t="shared" si="41"/>
        <v>B07</v>
      </c>
      <c r="B990" s="4" t="str">
        <f t="shared" si="41"/>
        <v>Salida Nacional / National exit</v>
      </c>
      <c r="C990" s="46">
        <f>(Input!C$18*Input!C$185)*C703</f>
        <v>314864.51279627299</v>
      </c>
    </row>
    <row r="991" spans="1:3" ht="15" customHeight="1" x14ac:dyDescent="0.45">
      <c r="A991" s="36" t="str">
        <f t="shared" si="41"/>
        <v>B08</v>
      </c>
      <c r="B991" s="4" t="str">
        <f t="shared" si="41"/>
        <v>Salida Nacional / National exit</v>
      </c>
      <c r="C991" s="46">
        <f>(Input!C$18*Input!C$185)*C704</f>
        <v>40726.985170143475</v>
      </c>
    </row>
    <row r="992" spans="1:3" ht="15" customHeight="1" x14ac:dyDescent="0.45">
      <c r="A992" s="36" t="str">
        <f t="shared" si="41"/>
        <v>B10</v>
      </c>
      <c r="B992" s="4" t="str">
        <f t="shared" si="41"/>
        <v>Salida Nacional / National exit</v>
      </c>
      <c r="C992" s="46">
        <f>(Input!C$18*Input!C$185)*C705</f>
        <v>693398.31159464747</v>
      </c>
    </row>
    <row r="993" spans="1:3" ht="15" customHeight="1" x14ac:dyDescent="0.45">
      <c r="A993" s="36" t="str">
        <f t="shared" ref="A993:B1012" si="42">A706</f>
        <v>B10</v>
      </c>
      <c r="B993" s="4" t="str">
        <f t="shared" si="42"/>
        <v>Salida Nacional / National exit</v>
      </c>
      <c r="C993" s="46">
        <f>(Input!C$18*Input!C$185)*C706</f>
        <v>501436.28449679667</v>
      </c>
    </row>
    <row r="994" spans="1:3" ht="15" customHeight="1" x14ac:dyDescent="0.45">
      <c r="A994" s="36" t="str">
        <f t="shared" si="42"/>
        <v>B18</v>
      </c>
      <c r="B994" s="4" t="str">
        <f t="shared" si="42"/>
        <v>Salida Nacional / National exit</v>
      </c>
      <c r="C994" s="46">
        <f>(Input!C$18*Input!C$185)*C707</f>
        <v>2676495.473345363</v>
      </c>
    </row>
    <row r="995" spans="1:3" ht="15" customHeight="1" x14ac:dyDescent="0.45">
      <c r="A995" s="36" t="str">
        <f t="shared" si="42"/>
        <v>B19</v>
      </c>
      <c r="B995" s="4" t="str">
        <f t="shared" si="42"/>
        <v>Salida Nacional / National exit</v>
      </c>
      <c r="C995" s="46">
        <f>(Input!C$18*Input!C$185)*C708</f>
        <v>1240654.415227927</v>
      </c>
    </row>
    <row r="996" spans="1:3" ht="15" customHeight="1" x14ac:dyDescent="0.45">
      <c r="A996" s="36" t="str">
        <f t="shared" si="42"/>
        <v>B20</v>
      </c>
      <c r="B996" s="4" t="str">
        <f t="shared" si="42"/>
        <v>Salida Nacional / National exit</v>
      </c>
      <c r="C996" s="46">
        <f>(Input!C$18*Input!C$185)*C709</f>
        <v>1740704.7492318552</v>
      </c>
    </row>
    <row r="997" spans="1:3" ht="15" customHeight="1" x14ac:dyDescent="0.45">
      <c r="A997" s="36" t="str">
        <f t="shared" si="42"/>
        <v>BIO MADRID</v>
      </c>
      <c r="B997" s="4" t="str">
        <f t="shared" si="42"/>
        <v>Salida Nacional / National exit</v>
      </c>
      <c r="C997" s="46">
        <f>(Input!C$18*Input!C$185)*C710</f>
        <v>1358.3291423997121</v>
      </c>
    </row>
    <row r="998" spans="1:3" ht="15" customHeight="1" x14ac:dyDescent="0.45">
      <c r="A998" s="36" t="str">
        <f t="shared" si="42"/>
        <v>B22</v>
      </c>
      <c r="B998" s="4" t="str">
        <f t="shared" si="42"/>
        <v>Salida Nacional / National exit</v>
      </c>
      <c r="C998" s="46">
        <f>(Input!C$18*Input!C$185)*C711</f>
        <v>1192644.8027539365</v>
      </c>
    </row>
    <row r="999" spans="1:3" ht="15" customHeight="1" x14ac:dyDescent="0.45">
      <c r="A999" s="36" t="str">
        <f t="shared" si="42"/>
        <v>C1.01</v>
      </c>
      <c r="B999" s="4" t="str">
        <f t="shared" si="42"/>
        <v>Salida Nacional / National exit</v>
      </c>
      <c r="C999" s="46">
        <f>(Input!C$18*Input!C$185)*C712</f>
        <v>89770.464826884359</v>
      </c>
    </row>
    <row r="1000" spans="1:3" ht="15" customHeight="1" x14ac:dyDescent="0.45">
      <c r="A1000" s="36" t="str">
        <f t="shared" si="42"/>
        <v>C2X.01</v>
      </c>
      <c r="B1000" s="4" t="str">
        <f t="shared" si="42"/>
        <v>Salida Nacional / National exit</v>
      </c>
      <c r="C1000" s="46">
        <f>(Input!C$18*Input!C$185)*C713</f>
        <v>40914.541088764825</v>
      </c>
    </row>
    <row r="1001" spans="1:3" ht="15" customHeight="1" x14ac:dyDescent="0.45">
      <c r="A1001" s="36" t="str">
        <f t="shared" si="42"/>
        <v>CC.BE</v>
      </c>
      <c r="B1001" s="4" t="str">
        <f t="shared" si="42"/>
        <v>Salida Nacional / National exit</v>
      </c>
      <c r="C1001" s="46">
        <f>(Input!C$18*Input!C$185)*C714</f>
        <v>2847679.849436623</v>
      </c>
    </row>
    <row r="1002" spans="1:3" ht="15" customHeight="1" x14ac:dyDescent="0.45">
      <c r="A1002" s="36" t="str">
        <f t="shared" si="42"/>
        <v>CC.CT.E</v>
      </c>
      <c r="B1002" s="4" t="str">
        <f t="shared" si="42"/>
        <v>Salida Nacional / National exit</v>
      </c>
      <c r="C1002" s="46">
        <f>(Input!C$18*Input!C$185)*C715</f>
        <v>2375478.2713583661</v>
      </c>
    </row>
    <row r="1003" spans="1:3" ht="15" customHeight="1" x14ac:dyDescent="0.45">
      <c r="A1003" s="36" t="str">
        <f t="shared" si="42"/>
        <v>CC.CT.E</v>
      </c>
      <c r="B1003" s="4" t="str">
        <f t="shared" si="42"/>
        <v>Salida Nacional / National exit</v>
      </c>
      <c r="C1003" s="46">
        <f>(Input!C$18*Input!C$185)*C716</f>
        <v>1031196.5981219364</v>
      </c>
    </row>
    <row r="1004" spans="1:3" ht="15" customHeight="1" x14ac:dyDescent="0.45">
      <c r="A1004" s="36" t="str">
        <f t="shared" si="42"/>
        <v>CC.PV.BBE</v>
      </c>
      <c r="B1004" s="4" t="str">
        <f t="shared" si="42"/>
        <v>Salida Nacional / National exit</v>
      </c>
      <c r="C1004" s="46">
        <f>(Input!C$18*Input!C$185)*C717</f>
        <v>760903.94465950038</v>
      </c>
    </row>
    <row r="1005" spans="1:3" ht="15" customHeight="1" x14ac:dyDescent="0.45">
      <c r="A1005" s="36" t="str">
        <f t="shared" si="42"/>
        <v>CC.SG.UF</v>
      </c>
      <c r="B1005" s="4" t="str">
        <f t="shared" si="42"/>
        <v>Salida Nacional / National exit</v>
      </c>
      <c r="C1005" s="46">
        <f>(Input!C$18*Input!C$185)*C718</f>
        <v>1267781.886545741</v>
      </c>
    </row>
    <row r="1006" spans="1:3" ht="15" customHeight="1" x14ac:dyDescent="0.45">
      <c r="A1006" s="36" t="str">
        <f t="shared" si="42"/>
        <v>CC.SON.E</v>
      </c>
      <c r="B1006" s="4" t="str">
        <f t="shared" si="42"/>
        <v>Salida Nacional / National exit</v>
      </c>
      <c r="C1006" s="46">
        <f>(Input!C$18*Input!C$185)*C719</f>
        <v>2252531.3479452683</v>
      </c>
    </row>
    <row r="1007" spans="1:3" ht="15" customHeight="1" x14ac:dyDescent="0.45">
      <c r="A1007" s="36" t="str">
        <f t="shared" si="42"/>
        <v>D01A</v>
      </c>
      <c r="B1007" s="4" t="str">
        <f t="shared" si="42"/>
        <v>Salida Nacional / National exit</v>
      </c>
      <c r="C1007" s="46">
        <f>(Input!C$18*Input!C$185)*C720</f>
        <v>985.5547551302385</v>
      </c>
    </row>
    <row r="1008" spans="1:3" ht="15" customHeight="1" x14ac:dyDescent="0.45">
      <c r="A1008" s="36" t="str">
        <f t="shared" si="42"/>
        <v>D03A</v>
      </c>
      <c r="B1008" s="4" t="str">
        <f t="shared" si="42"/>
        <v>Salida Nacional / National exit</v>
      </c>
      <c r="C1008" s="46">
        <f>(Input!C$18*Input!C$185)*C721</f>
        <v>74780.291677060493</v>
      </c>
    </row>
    <row r="1009" spans="1:3" ht="15" customHeight="1" x14ac:dyDescent="0.45">
      <c r="A1009" s="36" t="str">
        <f t="shared" si="42"/>
        <v>D04</v>
      </c>
      <c r="B1009" s="4" t="str">
        <f t="shared" si="42"/>
        <v>Salida Nacional / National exit</v>
      </c>
      <c r="C1009" s="46">
        <f>(Input!C$18*Input!C$185)*C722</f>
        <v>100088.65441423623</v>
      </c>
    </row>
    <row r="1010" spans="1:3" ht="15" customHeight="1" x14ac:dyDescent="0.45">
      <c r="A1010" s="36" t="str">
        <f t="shared" si="42"/>
        <v>D06</v>
      </c>
      <c r="B1010" s="4" t="str">
        <f t="shared" si="42"/>
        <v>Salida Nacional / National exit</v>
      </c>
      <c r="C1010" s="46">
        <f>(Input!C$18*Input!C$185)*C723</f>
        <v>38204.998045260581</v>
      </c>
    </row>
    <row r="1011" spans="1:3" ht="15" customHeight="1" x14ac:dyDescent="0.45">
      <c r="A1011" s="36" t="str">
        <f t="shared" si="42"/>
        <v>D06A</v>
      </c>
      <c r="B1011" s="4" t="str">
        <f t="shared" si="42"/>
        <v>Salida Nacional / National exit</v>
      </c>
      <c r="C1011" s="46">
        <f>(Input!C$18*Input!C$185)*C724</f>
        <v>12879.489968823447</v>
      </c>
    </row>
    <row r="1012" spans="1:3" ht="15" customHeight="1" x14ac:dyDescent="0.45">
      <c r="A1012" s="36" t="str">
        <f t="shared" si="42"/>
        <v>D07</v>
      </c>
      <c r="B1012" s="4" t="str">
        <f t="shared" si="42"/>
        <v>Salida Nacional / National exit</v>
      </c>
      <c r="C1012" s="46">
        <f>(Input!C$18*Input!C$185)*C725</f>
        <v>1053955.7772921389</v>
      </c>
    </row>
    <row r="1013" spans="1:3" ht="15" customHeight="1" x14ac:dyDescent="0.45">
      <c r="A1013" s="36" t="str">
        <f t="shared" ref="A1013:B1032" si="43">A726</f>
        <v>D07</v>
      </c>
      <c r="B1013" s="4" t="str">
        <f t="shared" si="43"/>
        <v>Salida Nacional / National exit</v>
      </c>
      <c r="C1013" s="46">
        <f>(Input!C$18*Input!C$185)*C726</f>
        <v>93025.304073388077</v>
      </c>
    </row>
    <row r="1014" spans="1:3" ht="15" customHeight="1" x14ac:dyDescent="0.45">
      <c r="A1014" s="36" t="str">
        <f t="shared" si="43"/>
        <v>D07A</v>
      </c>
      <c r="B1014" s="4" t="str">
        <f t="shared" si="43"/>
        <v>Salida Nacional / National exit</v>
      </c>
      <c r="C1014" s="46">
        <f>(Input!C$18*Input!C$185)*C727</f>
        <v>5269.6721723086239</v>
      </c>
    </row>
    <row r="1015" spans="1:3" ht="15" customHeight="1" x14ac:dyDescent="0.45">
      <c r="A1015" s="36" t="str">
        <f t="shared" si="43"/>
        <v>D08A</v>
      </c>
      <c r="B1015" s="4" t="str">
        <f t="shared" si="43"/>
        <v>Salida Nacional / National exit</v>
      </c>
      <c r="C1015" s="46">
        <f>(Input!C$18*Input!C$185)*C728</f>
        <v>3462.2123057576882</v>
      </c>
    </row>
    <row r="1016" spans="1:3" ht="15" customHeight="1" x14ac:dyDescent="0.45">
      <c r="A1016" s="36" t="str">
        <f t="shared" si="43"/>
        <v>D10A</v>
      </c>
      <c r="B1016" s="4" t="str">
        <f t="shared" si="43"/>
        <v>Salida Nacional / National exit</v>
      </c>
      <c r="C1016" s="46">
        <f>(Input!C$18*Input!C$185)*C729</f>
        <v>8207.904117299784</v>
      </c>
    </row>
    <row r="1017" spans="1:3" ht="15" customHeight="1" x14ac:dyDescent="0.45">
      <c r="A1017" s="36" t="str">
        <f t="shared" si="43"/>
        <v>D12A</v>
      </c>
      <c r="B1017" s="4" t="str">
        <f t="shared" si="43"/>
        <v>Salida Nacional / National exit</v>
      </c>
      <c r="C1017" s="46">
        <f>(Input!C$18*Input!C$185)*C730</f>
        <v>10594.079536441988</v>
      </c>
    </row>
    <row r="1018" spans="1:3" ht="15" customHeight="1" x14ac:dyDescent="0.45">
      <c r="A1018" s="36" t="str">
        <f t="shared" si="43"/>
        <v>D13</v>
      </c>
      <c r="B1018" s="4" t="str">
        <f t="shared" si="43"/>
        <v>Salida Nacional / National exit</v>
      </c>
      <c r="C1018" s="46">
        <f>(Input!C$18*Input!C$185)*C731</f>
        <v>15827.434136043466</v>
      </c>
    </row>
    <row r="1019" spans="1:3" ht="15" customHeight="1" x14ac:dyDescent="0.45">
      <c r="A1019" s="36" t="str">
        <f t="shared" si="43"/>
        <v>D13A</v>
      </c>
      <c r="B1019" s="4" t="str">
        <f t="shared" si="43"/>
        <v>Salida Nacional / National exit</v>
      </c>
      <c r="C1019" s="46">
        <f>(Input!C$18*Input!C$185)*C732</f>
        <v>13060.59597588884</v>
      </c>
    </row>
    <row r="1020" spans="1:3" ht="15" customHeight="1" x14ac:dyDescent="0.45">
      <c r="A1020" s="36" t="str">
        <f t="shared" si="43"/>
        <v>D14</v>
      </c>
      <c r="B1020" s="4" t="str">
        <f t="shared" si="43"/>
        <v>Salida Nacional / National exit</v>
      </c>
      <c r="C1020" s="46">
        <f>(Input!C$18*Input!C$185)*C733</f>
        <v>3435.2161388352506</v>
      </c>
    </row>
    <row r="1021" spans="1:3" ht="15" customHeight="1" x14ac:dyDescent="0.45">
      <c r="A1021" s="36" t="str">
        <f t="shared" si="43"/>
        <v>D15</v>
      </c>
      <c r="B1021" s="4" t="str">
        <f t="shared" si="43"/>
        <v>Salida Nacional / National exit</v>
      </c>
      <c r="C1021" s="46">
        <f>(Input!C$18*Input!C$185)*C734</f>
        <v>9379.5578562798364</v>
      </c>
    </row>
    <row r="1022" spans="1:3" ht="15" customHeight="1" x14ac:dyDescent="0.45">
      <c r="A1022" s="36" t="str">
        <f t="shared" si="43"/>
        <v>D16</v>
      </c>
      <c r="B1022" s="4" t="str">
        <f t="shared" si="43"/>
        <v>Salida Nacional / National exit</v>
      </c>
      <c r="C1022" s="46">
        <f>(Input!C$18*Input!C$185)*C735</f>
        <v>191427.80362903982</v>
      </c>
    </row>
    <row r="1023" spans="1:3" ht="15" customHeight="1" x14ac:dyDescent="0.45">
      <c r="A1023" s="36" t="str">
        <f t="shared" si="43"/>
        <v>D16</v>
      </c>
      <c r="B1023" s="4" t="str">
        <f t="shared" si="43"/>
        <v>Salida Nacional / National exit</v>
      </c>
      <c r="C1023" s="46">
        <f>(Input!C$18*Input!C$185)*C736</f>
        <v>332773.22197445889</v>
      </c>
    </row>
    <row r="1024" spans="1:3" ht="15" customHeight="1" x14ac:dyDescent="0.45">
      <c r="A1024" s="36" t="str">
        <f t="shared" si="43"/>
        <v>E01</v>
      </c>
      <c r="B1024" s="4" t="str">
        <f t="shared" si="43"/>
        <v>Salida Nacional / National exit</v>
      </c>
      <c r="C1024" s="46">
        <f>(Input!C$18*Input!C$185)*C737</f>
        <v>57887.514268797953</v>
      </c>
    </row>
    <row r="1025" spans="1:3" ht="15" customHeight="1" x14ac:dyDescent="0.45">
      <c r="A1025" s="36" t="str">
        <f t="shared" si="43"/>
        <v>E02</v>
      </c>
      <c r="B1025" s="4" t="str">
        <f t="shared" si="43"/>
        <v>Salida Nacional / National exit</v>
      </c>
      <c r="C1025" s="46">
        <f>(Input!C$18*Input!C$185)*C738</f>
        <v>297416.52097356063</v>
      </c>
    </row>
    <row r="1026" spans="1:3" ht="15" customHeight="1" x14ac:dyDescent="0.45">
      <c r="A1026" s="36" t="str">
        <f t="shared" si="43"/>
        <v>E15</v>
      </c>
      <c r="B1026" s="4" t="str">
        <f t="shared" si="43"/>
        <v>Salida Nacional / National exit</v>
      </c>
      <c r="C1026" s="46">
        <f>(Input!C$18*Input!C$185)*C739</f>
        <v>277466.8349334902</v>
      </c>
    </row>
    <row r="1027" spans="1:3" ht="15" customHeight="1" x14ac:dyDescent="0.45">
      <c r="A1027" s="36" t="str">
        <f t="shared" si="43"/>
        <v>EG01</v>
      </c>
      <c r="B1027" s="4" t="str">
        <f t="shared" si="43"/>
        <v>Salida Nacional / National exit</v>
      </c>
      <c r="C1027" s="46">
        <f>(Input!C$18*Input!C$185)*C740</f>
        <v>488688.59843884734</v>
      </c>
    </row>
    <row r="1028" spans="1:3" ht="15" customHeight="1" x14ac:dyDescent="0.45">
      <c r="A1028" s="36" t="str">
        <f t="shared" si="43"/>
        <v>F00</v>
      </c>
      <c r="B1028" s="4" t="str">
        <f t="shared" si="43"/>
        <v>Salida Nacional / National exit</v>
      </c>
      <c r="C1028" s="46">
        <f>(Input!C$18*Input!C$185)*C741</f>
        <v>1815530.3262221646</v>
      </c>
    </row>
    <row r="1029" spans="1:3" ht="15" customHeight="1" x14ac:dyDescent="0.45">
      <c r="A1029" s="36" t="str">
        <f t="shared" si="43"/>
        <v>F02</v>
      </c>
      <c r="B1029" s="4" t="str">
        <f t="shared" si="43"/>
        <v>Salida Nacional / National exit</v>
      </c>
      <c r="C1029" s="46">
        <f>(Input!C$18*Input!C$185)*C742</f>
        <v>3640506.6838033707</v>
      </c>
    </row>
    <row r="1030" spans="1:3" ht="15" customHeight="1" x14ac:dyDescent="0.45">
      <c r="A1030" s="36" t="str">
        <f t="shared" si="43"/>
        <v>F06.2</v>
      </c>
      <c r="B1030" s="4" t="str">
        <f t="shared" si="43"/>
        <v>Salida Nacional / National exit</v>
      </c>
      <c r="C1030" s="46">
        <f>(Input!C$18*Input!C$185)*C743</f>
        <v>34731.920854641168</v>
      </c>
    </row>
    <row r="1031" spans="1:3" ht="15" customHeight="1" x14ac:dyDescent="0.45">
      <c r="A1031" s="36" t="str">
        <f t="shared" si="43"/>
        <v>F07</v>
      </c>
      <c r="B1031" s="4" t="str">
        <f t="shared" si="43"/>
        <v>Salida Nacional / National exit</v>
      </c>
      <c r="C1031" s="46">
        <f>(Input!C$18*Input!C$185)*C744</f>
        <v>583888.50966505462</v>
      </c>
    </row>
    <row r="1032" spans="1:3" ht="15" customHeight="1" x14ac:dyDescent="0.45">
      <c r="A1032" s="36" t="str">
        <f t="shared" si="43"/>
        <v>F07.01</v>
      </c>
      <c r="B1032" s="4" t="str">
        <f t="shared" si="43"/>
        <v>Salida Nacional / National exit</v>
      </c>
      <c r="C1032" s="46">
        <f>(Input!C$18*Input!C$185)*C745</f>
        <v>4553.4870273929537</v>
      </c>
    </row>
    <row r="1033" spans="1:3" ht="15" customHeight="1" x14ac:dyDescent="0.45">
      <c r="A1033" s="36" t="str">
        <f t="shared" ref="A1033:B1052" si="44">A746</f>
        <v>F07.01</v>
      </c>
      <c r="B1033" s="4" t="str">
        <f t="shared" si="44"/>
        <v>Salida Nacional / National exit</v>
      </c>
      <c r="C1033" s="46">
        <f>(Input!C$18*Input!C$185)*C746</f>
        <v>1294.7901844960379</v>
      </c>
    </row>
    <row r="1034" spans="1:3" ht="15" customHeight="1" x14ac:dyDescent="0.45">
      <c r="A1034" s="36" t="str">
        <f t="shared" si="44"/>
        <v>F08</v>
      </c>
      <c r="B1034" s="4" t="str">
        <f t="shared" si="44"/>
        <v>Salida Nacional / National exit</v>
      </c>
      <c r="C1034" s="46">
        <f>(Input!C$18*Input!C$185)*C747</f>
        <v>327673.06213506981</v>
      </c>
    </row>
    <row r="1035" spans="1:3" ht="15" customHeight="1" x14ac:dyDescent="0.45">
      <c r="A1035" s="36" t="str">
        <f t="shared" si="44"/>
        <v>F09</v>
      </c>
      <c r="B1035" s="4" t="str">
        <f t="shared" si="44"/>
        <v>Salida Nacional / National exit</v>
      </c>
      <c r="C1035" s="46">
        <f>(Input!C$18*Input!C$185)*C748</f>
        <v>980.51952912156855</v>
      </c>
    </row>
    <row r="1036" spans="1:3" ht="15" customHeight="1" x14ac:dyDescent="0.45">
      <c r="A1036" s="36" t="str">
        <f t="shared" si="44"/>
        <v>F11</v>
      </c>
      <c r="B1036" s="4" t="str">
        <f t="shared" si="44"/>
        <v>Salida Nacional / National exit</v>
      </c>
      <c r="C1036" s="46">
        <f>(Input!C$18*Input!C$185)*C749</f>
        <v>2917.0111490455893</v>
      </c>
    </row>
    <row r="1037" spans="1:3" ht="15" customHeight="1" x14ac:dyDescent="0.45">
      <c r="A1037" s="36" t="str">
        <f t="shared" si="44"/>
        <v>F13</v>
      </c>
      <c r="B1037" s="4" t="str">
        <f t="shared" si="44"/>
        <v>Salida Nacional / National exit</v>
      </c>
      <c r="C1037" s="46">
        <f>(Input!C$18*Input!C$185)*C750</f>
        <v>113399.40967688875</v>
      </c>
    </row>
    <row r="1038" spans="1:3" ht="15" customHeight="1" x14ac:dyDescent="0.45">
      <c r="A1038" s="36" t="str">
        <f t="shared" si="44"/>
        <v>F14</v>
      </c>
      <c r="B1038" s="4" t="str">
        <f t="shared" si="44"/>
        <v>Salida Nacional / National exit</v>
      </c>
      <c r="C1038" s="46">
        <f>(Input!C$18*Input!C$185)*C751</f>
        <v>66357.63015859999</v>
      </c>
    </row>
    <row r="1039" spans="1:3" ht="15" customHeight="1" x14ac:dyDescent="0.45">
      <c r="A1039" s="36" t="str">
        <f t="shared" si="44"/>
        <v>F19</v>
      </c>
      <c r="B1039" s="4" t="str">
        <f t="shared" si="44"/>
        <v>Salida Nacional / National exit</v>
      </c>
      <c r="C1039" s="46">
        <f>(Input!C$18*Input!C$185)*C752</f>
        <v>1728497.0843871734</v>
      </c>
    </row>
    <row r="1040" spans="1:3" ht="15" customHeight="1" x14ac:dyDescent="0.45">
      <c r="A1040" s="36" t="str">
        <f t="shared" si="44"/>
        <v>F21</v>
      </c>
      <c r="B1040" s="4" t="str">
        <f t="shared" si="44"/>
        <v>Salida Nacional / National exit</v>
      </c>
      <c r="C1040" s="46">
        <f>(Input!C$18*Input!C$185)*C753</f>
        <v>198380.16560057414</v>
      </c>
    </row>
    <row r="1041" spans="1:3" ht="15" customHeight="1" x14ac:dyDescent="0.45">
      <c r="A1041" s="36" t="str">
        <f t="shared" si="44"/>
        <v>F23</v>
      </c>
      <c r="B1041" s="4" t="str">
        <f t="shared" si="44"/>
        <v>Salida Nacional / National exit</v>
      </c>
      <c r="C1041" s="46">
        <f>(Input!C$18*Input!C$185)*C754</f>
        <v>24035.709648722263</v>
      </c>
    </row>
    <row r="1042" spans="1:3" ht="15" customHeight="1" x14ac:dyDescent="0.45">
      <c r="A1042" s="36" t="str">
        <f t="shared" si="44"/>
        <v>F25</v>
      </c>
      <c r="B1042" s="4" t="str">
        <f t="shared" si="44"/>
        <v>Salida Nacional / National exit</v>
      </c>
      <c r="C1042" s="46">
        <f>(Input!C$18*Input!C$185)*C755</f>
        <v>200088.50642228691</v>
      </c>
    </row>
    <row r="1043" spans="1:3" ht="15" customHeight="1" x14ac:dyDescent="0.45">
      <c r="A1043" s="36" t="str">
        <f t="shared" si="44"/>
        <v>F25</v>
      </c>
      <c r="B1043" s="4" t="str">
        <f t="shared" si="44"/>
        <v>Salida Nacional / National exit</v>
      </c>
      <c r="C1043" s="46">
        <f>(Input!C$18*Input!C$185)*C756</f>
        <v>1858907.5310772075</v>
      </c>
    </row>
    <row r="1044" spans="1:3" ht="15" customHeight="1" x14ac:dyDescent="0.45">
      <c r="A1044" s="36" t="str">
        <f t="shared" si="44"/>
        <v>F26.02</v>
      </c>
      <c r="B1044" s="4" t="str">
        <f t="shared" si="44"/>
        <v>Salida Nacional / National exit</v>
      </c>
      <c r="C1044" s="46">
        <f>(Input!C$18*Input!C$185)*C757</f>
        <v>70635.580462582337</v>
      </c>
    </row>
    <row r="1045" spans="1:3" ht="15" customHeight="1" x14ac:dyDescent="0.45">
      <c r="A1045" s="36" t="str">
        <f t="shared" si="44"/>
        <v>F26A</v>
      </c>
      <c r="B1045" s="4" t="str">
        <f t="shared" si="44"/>
        <v>Salida Nacional / National exit</v>
      </c>
      <c r="C1045" s="46">
        <f>(Input!C$18*Input!C$185)*C758</f>
        <v>147450.80410327317</v>
      </c>
    </row>
    <row r="1046" spans="1:3" ht="15" customHeight="1" x14ac:dyDescent="0.45">
      <c r="A1046" s="36" t="str">
        <f t="shared" si="44"/>
        <v>F27</v>
      </c>
      <c r="B1046" s="4" t="str">
        <f t="shared" si="44"/>
        <v>Salida Nacional / National exit</v>
      </c>
      <c r="C1046" s="46">
        <f>(Input!C$18*Input!C$185)*C759</f>
        <v>101605.41943257785</v>
      </c>
    </row>
    <row r="1047" spans="1:3" ht="15" customHeight="1" x14ac:dyDescent="0.45">
      <c r="A1047" s="36" t="str">
        <f t="shared" si="44"/>
        <v>F28</v>
      </c>
      <c r="B1047" s="4" t="str">
        <f t="shared" si="44"/>
        <v>Salida Nacional / National exit</v>
      </c>
      <c r="C1047" s="46">
        <f>(Input!C$18*Input!C$185)*C760</f>
        <v>996774.12795591506</v>
      </c>
    </row>
    <row r="1048" spans="1:3" ht="15" customHeight="1" x14ac:dyDescent="0.45">
      <c r="A1048" s="36" t="str">
        <f t="shared" si="44"/>
        <v>G03</v>
      </c>
      <c r="B1048" s="4" t="str">
        <f t="shared" si="44"/>
        <v>Salida Nacional / National exit</v>
      </c>
      <c r="C1048" s="46">
        <f>(Input!C$18*Input!C$185)*C761</f>
        <v>455677.90291446977</v>
      </c>
    </row>
    <row r="1049" spans="1:3" ht="15" customHeight="1" x14ac:dyDescent="0.45">
      <c r="A1049" s="36" t="str">
        <f t="shared" si="44"/>
        <v>G04</v>
      </c>
      <c r="B1049" s="4" t="str">
        <f t="shared" si="44"/>
        <v>Salida Nacional / National exit</v>
      </c>
      <c r="C1049" s="46">
        <f>(Input!C$18*Input!C$185)*C762</f>
        <v>56423.200984559131</v>
      </c>
    </row>
    <row r="1050" spans="1:3" ht="15" customHeight="1" x14ac:dyDescent="0.45">
      <c r="A1050" s="36" t="str">
        <f t="shared" si="44"/>
        <v>G07</v>
      </c>
      <c r="B1050" s="4" t="str">
        <f t="shared" si="44"/>
        <v>Salida Nacional / National exit</v>
      </c>
      <c r="C1050" s="46">
        <f>(Input!C$18*Input!C$185)*C763</f>
        <v>525307.05124520534</v>
      </c>
    </row>
    <row r="1051" spans="1:3" ht="15" customHeight="1" x14ac:dyDescent="0.45">
      <c r="A1051" s="36" t="str">
        <f t="shared" si="44"/>
        <v>H1</v>
      </c>
      <c r="B1051" s="4" t="str">
        <f t="shared" si="44"/>
        <v>Salida Nacional / National exit</v>
      </c>
      <c r="C1051" s="46">
        <f>(Input!C$18*Input!C$185)*C764</f>
        <v>60006.182733343368</v>
      </c>
    </row>
    <row r="1052" spans="1:3" ht="15" customHeight="1" x14ac:dyDescent="0.45">
      <c r="A1052" s="36" t="str">
        <f t="shared" si="44"/>
        <v>H72.1</v>
      </c>
      <c r="B1052" s="4" t="str">
        <f t="shared" si="44"/>
        <v>Salida Nacional / National exit</v>
      </c>
      <c r="C1052" s="46">
        <f>(Input!C$18*Input!C$185)*C765</f>
        <v>222503.87764969605</v>
      </c>
    </row>
    <row r="1053" spans="1:3" ht="15" customHeight="1" x14ac:dyDescent="0.45">
      <c r="A1053" s="36" t="str">
        <f t="shared" ref="A1053:B1072" si="45">A766</f>
        <v>H72.1</v>
      </c>
      <c r="B1053" s="4" t="str">
        <f t="shared" si="45"/>
        <v>Salida Nacional / National exit</v>
      </c>
      <c r="C1053" s="46">
        <f>(Input!C$18*Input!C$185)*C766</f>
        <v>266324.53350730694</v>
      </c>
    </row>
    <row r="1054" spans="1:3" ht="15" customHeight="1" x14ac:dyDescent="0.45">
      <c r="A1054" s="36" t="str">
        <f t="shared" si="45"/>
        <v>I003</v>
      </c>
      <c r="B1054" s="4" t="str">
        <f t="shared" si="45"/>
        <v>Salida Nacional / National exit</v>
      </c>
      <c r="C1054" s="46">
        <f>(Input!C$18*Input!C$185)*C767</f>
        <v>2708.1005288648084</v>
      </c>
    </row>
    <row r="1055" spans="1:3" ht="15" customHeight="1" x14ac:dyDescent="0.45">
      <c r="A1055" s="36" t="str">
        <f t="shared" si="45"/>
        <v>I005</v>
      </c>
      <c r="B1055" s="4" t="str">
        <f t="shared" si="45"/>
        <v>Salida Nacional / National exit</v>
      </c>
      <c r="C1055" s="46">
        <f>(Input!C$18*Input!C$185)*C768</f>
        <v>4806.225315669375</v>
      </c>
    </row>
    <row r="1056" spans="1:3" ht="15" customHeight="1" x14ac:dyDescent="0.45">
      <c r="A1056" s="36" t="str">
        <f t="shared" si="45"/>
        <v>I006</v>
      </c>
      <c r="B1056" s="4" t="str">
        <f t="shared" si="45"/>
        <v>Salida Nacional / National exit</v>
      </c>
      <c r="C1056" s="46">
        <f>(Input!C$18*Input!C$185)*C769</f>
        <v>83588.67354363561</v>
      </c>
    </row>
    <row r="1057" spans="1:3" ht="15" customHeight="1" x14ac:dyDescent="0.45">
      <c r="A1057" s="36" t="str">
        <f t="shared" si="45"/>
        <v>I007</v>
      </c>
      <c r="B1057" s="4" t="str">
        <f t="shared" si="45"/>
        <v>Salida Nacional / National exit</v>
      </c>
      <c r="C1057" s="46">
        <f>(Input!C$18*Input!C$185)*C770</f>
        <v>2355.9669033146843</v>
      </c>
    </row>
    <row r="1058" spans="1:3" ht="15" customHeight="1" x14ac:dyDescent="0.45">
      <c r="A1058" s="36" t="str">
        <f t="shared" si="45"/>
        <v>I008X</v>
      </c>
      <c r="B1058" s="4" t="str">
        <f t="shared" si="45"/>
        <v>Salida Nacional / National exit</v>
      </c>
      <c r="C1058" s="46">
        <f>(Input!C$18*Input!C$185)*C771</f>
        <v>816853.94032803783</v>
      </c>
    </row>
    <row r="1059" spans="1:3" ht="15" customHeight="1" x14ac:dyDescent="0.45">
      <c r="A1059" s="36" t="str">
        <f t="shared" si="45"/>
        <v>I012</v>
      </c>
      <c r="B1059" s="4" t="str">
        <f t="shared" si="45"/>
        <v>Salida Nacional / National exit</v>
      </c>
      <c r="C1059" s="46">
        <f>(Input!C$18*Input!C$185)*C772</f>
        <v>388563.01898274582</v>
      </c>
    </row>
    <row r="1060" spans="1:3" ht="15" customHeight="1" x14ac:dyDescent="0.45">
      <c r="A1060" s="36" t="str">
        <f t="shared" si="45"/>
        <v>I014</v>
      </c>
      <c r="B1060" s="4" t="str">
        <f t="shared" si="45"/>
        <v>Salida Nacional / National exit</v>
      </c>
      <c r="C1060" s="46">
        <f>(Input!C$18*Input!C$185)*C773</f>
        <v>193375.63459932606</v>
      </c>
    </row>
    <row r="1061" spans="1:3" ht="15" customHeight="1" x14ac:dyDescent="0.45">
      <c r="A1061" s="36" t="str">
        <f t="shared" si="45"/>
        <v>I015ERM</v>
      </c>
      <c r="B1061" s="4" t="str">
        <f t="shared" si="45"/>
        <v>Salida Nacional / National exit</v>
      </c>
      <c r="C1061" s="46">
        <f>(Input!C$18*Input!C$185)*C774</f>
        <v>12631.848350382854</v>
      </c>
    </row>
    <row r="1062" spans="1:3" ht="15" customHeight="1" x14ac:dyDescent="0.45">
      <c r="A1062" s="36" t="str">
        <f t="shared" si="45"/>
        <v>I016</v>
      </c>
      <c r="B1062" s="4" t="str">
        <f t="shared" si="45"/>
        <v>Salida Nacional / National exit</v>
      </c>
      <c r="C1062" s="46">
        <f>(Input!C$18*Input!C$185)*C775</f>
        <v>800213.79640279652</v>
      </c>
    </row>
    <row r="1063" spans="1:3" ht="15" customHeight="1" x14ac:dyDescent="0.45">
      <c r="A1063" s="36" t="str">
        <f t="shared" si="45"/>
        <v>I016</v>
      </c>
      <c r="B1063" s="4" t="str">
        <f t="shared" si="45"/>
        <v>Salida Nacional / National exit</v>
      </c>
      <c r="C1063" s="46">
        <f>(Input!C$18*Input!C$185)*C776</f>
        <v>286845.1150885708</v>
      </c>
    </row>
    <row r="1064" spans="1:3" ht="15" customHeight="1" x14ac:dyDescent="0.45">
      <c r="A1064" s="36" t="str">
        <f t="shared" si="45"/>
        <v>I019</v>
      </c>
      <c r="B1064" s="4" t="str">
        <f t="shared" si="45"/>
        <v>Salida Nacional / National exit</v>
      </c>
      <c r="C1064" s="46">
        <f>(Input!C$18*Input!C$185)*C777</f>
        <v>168876.78017953533</v>
      </c>
    </row>
    <row r="1065" spans="1:3" ht="15" customHeight="1" x14ac:dyDescent="0.45">
      <c r="A1065" s="36" t="str">
        <f t="shared" si="45"/>
        <v>I020</v>
      </c>
      <c r="B1065" s="4" t="str">
        <f t="shared" si="45"/>
        <v>Salida Nacional / National exit</v>
      </c>
      <c r="C1065" s="46">
        <f>(Input!C$18*Input!C$185)*C778</f>
        <v>147639.62229002945</v>
      </c>
    </row>
    <row r="1066" spans="1:3" ht="15" customHeight="1" x14ac:dyDescent="0.45">
      <c r="A1066" s="36" t="str">
        <f t="shared" si="45"/>
        <v>I020A</v>
      </c>
      <c r="B1066" s="4" t="str">
        <f t="shared" si="45"/>
        <v>Salida Nacional / National exit</v>
      </c>
      <c r="C1066" s="46">
        <f>(Input!C$18*Input!C$185)*C779</f>
        <v>71626.731501691436</v>
      </c>
    </row>
    <row r="1067" spans="1:3" ht="15" customHeight="1" x14ac:dyDescent="0.45">
      <c r="A1067" s="36" t="str">
        <f t="shared" si="45"/>
        <v>I022</v>
      </c>
      <c r="B1067" s="4" t="str">
        <f t="shared" si="45"/>
        <v>Salida Nacional / National exit</v>
      </c>
      <c r="C1067" s="46">
        <f>(Input!C$18*Input!C$185)*C780</f>
        <v>436826.80763507617</v>
      </c>
    </row>
    <row r="1068" spans="1:3" ht="15" customHeight="1" x14ac:dyDescent="0.45">
      <c r="A1068" s="36" t="str">
        <f t="shared" si="45"/>
        <v>I023</v>
      </c>
      <c r="B1068" s="4" t="str">
        <f t="shared" si="45"/>
        <v>Salida Nacional / National exit</v>
      </c>
      <c r="C1068" s="46">
        <f>(Input!C$18*Input!C$185)*C781</f>
        <v>15738.900281783388</v>
      </c>
    </row>
    <row r="1069" spans="1:3" ht="15" customHeight="1" x14ac:dyDescent="0.45">
      <c r="A1069" s="36" t="str">
        <f t="shared" si="45"/>
        <v>I024</v>
      </c>
      <c r="B1069" s="4" t="str">
        <f t="shared" si="45"/>
        <v>Salida Nacional / National exit</v>
      </c>
      <c r="C1069" s="46">
        <f>(Input!C$18*Input!C$185)*C782</f>
        <v>650907.62681295152</v>
      </c>
    </row>
    <row r="1070" spans="1:3" ht="15" customHeight="1" x14ac:dyDescent="0.45">
      <c r="A1070" s="36" t="str">
        <f t="shared" si="45"/>
        <v>I025</v>
      </c>
      <c r="B1070" s="4" t="str">
        <f t="shared" si="45"/>
        <v>Salida Nacional / National exit</v>
      </c>
      <c r="C1070" s="46">
        <f>(Input!C$18*Input!C$185)*C783</f>
        <v>11499.42211209255</v>
      </c>
    </row>
    <row r="1071" spans="1:3" ht="15" customHeight="1" x14ac:dyDescent="0.45">
      <c r="A1071" s="36" t="str">
        <f t="shared" si="45"/>
        <v>I15</v>
      </c>
      <c r="B1071" s="4" t="str">
        <f t="shared" si="45"/>
        <v>Salida Nacional / National exit</v>
      </c>
      <c r="C1071" s="46">
        <f>(Input!C$18*Input!C$185)*C784</f>
        <v>358880.42171163677</v>
      </c>
    </row>
    <row r="1072" spans="1:3" ht="15" customHeight="1" x14ac:dyDescent="0.45">
      <c r="A1072" s="36" t="str">
        <f t="shared" si="45"/>
        <v>J01A</v>
      </c>
      <c r="B1072" s="4" t="str">
        <f t="shared" si="45"/>
        <v>Salida Nacional / National exit</v>
      </c>
      <c r="C1072" s="46">
        <f>(Input!C$18*Input!C$185)*C785</f>
        <v>7661.869762285779</v>
      </c>
    </row>
    <row r="1073" spans="1:3" ht="15" customHeight="1" x14ac:dyDescent="0.45">
      <c r="A1073" s="36" t="str">
        <f t="shared" ref="A1073:B1092" si="46">A786</f>
        <v>J01A</v>
      </c>
      <c r="B1073" s="4" t="str">
        <f t="shared" si="46"/>
        <v>Salida Nacional / National exit</v>
      </c>
      <c r="C1073" s="46">
        <f>(Input!C$18*Input!C$185)*C786</f>
        <v>6778818.4263192415</v>
      </c>
    </row>
    <row r="1074" spans="1:3" ht="15" customHeight="1" x14ac:dyDescent="0.45">
      <c r="A1074" s="36" t="str">
        <f t="shared" si="46"/>
        <v>K05</v>
      </c>
      <c r="B1074" s="4" t="str">
        <f t="shared" si="46"/>
        <v>Salida Nacional / National exit</v>
      </c>
      <c r="C1074" s="46">
        <f>(Input!C$18*Input!C$185)*C787</f>
        <v>286.27749871875233</v>
      </c>
    </row>
    <row r="1075" spans="1:3" ht="15" customHeight="1" x14ac:dyDescent="0.45">
      <c r="A1075" s="36" t="str">
        <f t="shared" si="46"/>
        <v>K07</v>
      </c>
      <c r="B1075" s="4" t="str">
        <f t="shared" si="46"/>
        <v>Salida Nacional / National exit</v>
      </c>
      <c r="C1075" s="46">
        <f>(Input!C$18*Input!C$185)*C788</f>
        <v>3515.9343326447088</v>
      </c>
    </row>
    <row r="1076" spans="1:3" ht="15" customHeight="1" x14ac:dyDescent="0.45">
      <c r="A1076" s="36" t="str">
        <f t="shared" si="46"/>
        <v>K11.01</v>
      </c>
      <c r="B1076" s="4" t="str">
        <f t="shared" si="46"/>
        <v>Salida Nacional / National exit</v>
      </c>
      <c r="C1076" s="46">
        <f>(Input!C$18*Input!C$185)*C789</f>
        <v>2216623.7143359762</v>
      </c>
    </row>
    <row r="1077" spans="1:3" ht="15" customHeight="1" x14ac:dyDescent="0.45">
      <c r="A1077" s="36" t="str">
        <f t="shared" si="46"/>
        <v>K19</v>
      </c>
      <c r="B1077" s="4" t="str">
        <f t="shared" si="46"/>
        <v>Salida Nacional / National exit</v>
      </c>
      <c r="C1077" s="46">
        <f>(Input!C$18*Input!C$185)*C790</f>
        <v>115275.30766067092</v>
      </c>
    </row>
    <row r="1078" spans="1:3" ht="15" customHeight="1" x14ac:dyDescent="0.45">
      <c r="A1078" s="36" t="str">
        <f t="shared" si="46"/>
        <v>K25</v>
      </c>
      <c r="B1078" s="4" t="str">
        <f t="shared" si="46"/>
        <v>Salida Nacional / National exit</v>
      </c>
      <c r="C1078" s="46">
        <f>(Input!C$18*Input!C$185)*C791</f>
        <v>16675.490491385284</v>
      </c>
    </row>
    <row r="1079" spans="1:3" ht="15" customHeight="1" x14ac:dyDescent="0.45">
      <c r="A1079" s="36" t="str">
        <f t="shared" si="46"/>
        <v>K29</v>
      </c>
      <c r="B1079" s="4" t="str">
        <f t="shared" si="46"/>
        <v>Salida Nacional / National exit</v>
      </c>
      <c r="C1079" s="46">
        <f>(Input!C$18*Input!C$185)*C792</f>
        <v>1600687.8433643153</v>
      </c>
    </row>
    <row r="1080" spans="1:3" ht="15" customHeight="1" x14ac:dyDescent="0.45">
      <c r="A1080" s="36" t="str">
        <f t="shared" si="46"/>
        <v>K31</v>
      </c>
      <c r="B1080" s="4" t="str">
        <f t="shared" si="46"/>
        <v>Salida Nacional / National exit</v>
      </c>
      <c r="C1080" s="46">
        <f>(Input!C$18*Input!C$185)*C793</f>
        <v>38014.792142248531</v>
      </c>
    </row>
    <row r="1081" spans="1:3" ht="15" customHeight="1" x14ac:dyDescent="0.45">
      <c r="A1081" s="36" t="str">
        <f t="shared" si="46"/>
        <v>K37</v>
      </c>
      <c r="B1081" s="4" t="str">
        <f t="shared" si="46"/>
        <v>Salida Nacional / National exit</v>
      </c>
      <c r="C1081" s="46">
        <f>(Input!C$18*Input!C$185)*C794</f>
        <v>1707392.7418731891</v>
      </c>
    </row>
    <row r="1082" spans="1:3" ht="15" customHeight="1" x14ac:dyDescent="0.45">
      <c r="A1082" s="36" t="str">
        <f t="shared" si="46"/>
        <v>K39</v>
      </c>
      <c r="B1082" s="4" t="str">
        <f t="shared" si="46"/>
        <v>Salida Nacional / National exit</v>
      </c>
      <c r="C1082" s="46">
        <f>(Input!C$18*Input!C$185)*C795</f>
        <v>59278.598306311491</v>
      </c>
    </row>
    <row r="1083" spans="1:3" ht="15" customHeight="1" x14ac:dyDescent="0.45">
      <c r="A1083" s="36" t="str">
        <f t="shared" si="46"/>
        <v>K39</v>
      </c>
      <c r="B1083" s="4" t="str">
        <f t="shared" si="46"/>
        <v>Salida Nacional / National exit</v>
      </c>
      <c r="C1083" s="46">
        <f>(Input!C$18*Input!C$185)*C796</f>
        <v>2554.4288837830131</v>
      </c>
    </row>
    <row r="1084" spans="1:3" ht="15" customHeight="1" x14ac:dyDescent="0.45">
      <c r="A1084" s="36" t="str">
        <f t="shared" si="46"/>
        <v>K44</v>
      </c>
      <c r="B1084" s="4" t="str">
        <f t="shared" si="46"/>
        <v>Salida Nacional / National exit</v>
      </c>
      <c r="C1084" s="46">
        <f>(Input!C$18*Input!C$185)*C797</f>
        <v>9574.0192422359833</v>
      </c>
    </row>
    <row r="1085" spans="1:3" ht="15" customHeight="1" x14ac:dyDescent="0.45">
      <c r="A1085" s="36" t="str">
        <f t="shared" si="46"/>
        <v>K45</v>
      </c>
      <c r="B1085" s="4" t="str">
        <f t="shared" si="46"/>
        <v>Salida Nacional / National exit</v>
      </c>
      <c r="C1085" s="46">
        <f>(Input!C$18*Input!C$185)*C798</f>
        <v>38179.958415988884</v>
      </c>
    </row>
    <row r="1086" spans="1:3" ht="15" customHeight="1" x14ac:dyDescent="0.45">
      <c r="A1086" s="36" t="str">
        <f t="shared" si="46"/>
        <v>K46</v>
      </c>
      <c r="B1086" s="4" t="str">
        <f t="shared" si="46"/>
        <v>Salida Nacional / National exit</v>
      </c>
      <c r="C1086" s="46">
        <f>(Input!C$18*Input!C$185)*C799</f>
        <v>19941.161106436008</v>
      </c>
    </row>
    <row r="1087" spans="1:3" ht="15" customHeight="1" x14ac:dyDescent="0.45">
      <c r="A1087" s="36" t="str">
        <f t="shared" si="46"/>
        <v>K47</v>
      </c>
      <c r="B1087" s="4" t="str">
        <f t="shared" si="46"/>
        <v>Salida Nacional / National exit</v>
      </c>
      <c r="C1087" s="46">
        <f>(Input!C$18*Input!C$185)*C800</f>
        <v>88316.752073555996</v>
      </c>
    </row>
    <row r="1088" spans="1:3" ht="15" customHeight="1" x14ac:dyDescent="0.45">
      <c r="A1088" s="36" t="str">
        <f t="shared" si="46"/>
        <v>K48</v>
      </c>
      <c r="B1088" s="4" t="str">
        <f t="shared" si="46"/>
        <v>Salida Nacional / National exit</v>
      </c>
      <c r="C1088" s="46">
        <f>(Input!C$18*Input!C$185)*C801</f>
        <v>239640.1499944308</v>
      </c>
    </row>
    <row r="1089" spans="1:3" ht="15" customHeight="1" x14ac:dyDescent="0.45">
      <c r="A1089" s="36" t="str">
        <f t="shared" si="46"/>
        <v>K48.02</v>
      </c>
      <c r="B1089" s="4" t="str">
        <f t="shared" si="46"/>
        <v>Salida Nacional / National exit</v>
      </c>
      <c r="C1089" s="46">
        <f>(Input!C$18*Input!C$185)*C802</f>
        <v>1784.5899614357409</v>
      </c>
    </row>
    <row r="1090" spans="1:3" ht="15" customHeight="1" x14ac:dyDescent="0.45">
      <c r="A1090" s="36" t="str">
        <f t="shared" si="46"/>
        <v>K48.03</v>
      </c>
      <c r="B1090" s="4" t="str">
        <f t="shared" si="46"/>
        <v>Salida Nacional / National exit</v>
      </c>
      <c r="C1090" s="46">
        <f>(Input!C$18*Input!C$185)*C803</f>
        <v>33886.78832168394</v>
      </c>
    </row>
    <row r="1091" spans="1:3" ht="15" customHeight="1" x14ac:dyDescent="0.45">
      <c r="A1091" s="36" t="str">
        <f t="shared" si="46"/>
        <v>K48.05</v>
      </c>
      <c r="B1091" s="4" t="str">
        <f t="shared" si="46"/>
        <v>Salida Nacional / National exit</v>
      </c>
      <c r="C1091" s="46">
        <f>(Input!C$18*Input!C$185)*C804</f>
        <v>19723.12677468879</v>
      </c>
    </row>
    <row r="1092" spans="1:3" ht="15" customHeight="1" x14ac:dyDescent="0.45">
      <c r="A1092" s="36" t="str">
        <f t="shared" si="46"/>
        <v>K48.07</v>
      </c>
      <c r="B1092" s="4" t="str">
        <f t="shared" si="46"/>
        <v>Salida Nacional / National exit</v>
      </c>
      <c r="C1092" s="46">
        <f>(Input!C$18*Input!C$185)*C805</f>
        <v>215024.63356411221</v>
      </c>
    </row>
    <row r="1093" spans="1:3" ht="15" customHeight="1" x14ac:dyDescent="0.45">
      <c r="A1093" s="36" t="str">
        <f t="shared" ref="A1093:B1112" si="47">A806</f>
        <v>K48.07</v>
      </c>
      <c r="B1093" s="4" t="str">
        <f t="shared" si="47"/>
        <v>Salida Nacional / National exit</v>
      </c>
      <c r="C1093" s="46">
        <f>(Input!C$18*Input!C$185)*C806</f>
        <v>5468.2620188450601</v>
      </c>
    </row>
    <row r="1094" spans="1:3" ht="15" customHeight="1" x14ac:dyDescent="0.45">
      <c r="A1094" s="36" t="str">
        <f t="shared" si="47"/>
        <v>K48.10</v>
      </c>
      <c r="B1094" s="4" t="str">
        <f t="shared" si="47"/>
        <v>Salida Nacional / National exit</v>
      </c>
      <c r="C1094" s="46">
        <f>(Input!C$18*Input!C$185)*C807</f>
        <v>27698.319424698831</v>
      </c>
    </row>
    <row r="1095" spans="1:3" ht="15" customHeight="1" x14ac:dyDescent="0.45">
      <c r="A1095" s="36" t="str">
        <f t="shared" si="47"/>
        <v>K50</v>
      </c>
      <c r="B1095" s="4" t="str">
        <f t="shared" si="47"/>
        <v>Salida Nacional / National exit</v>
      </c>
      <c r="C1095" s="46">
        <f>(Input!C$18*Input!C$185)*C808</f>
        <v>24282.096267903114</v>
      </c>
    </row>
    <row r="1096" spans="1:3" ht="15" customHeight="1" x14ac:dyDescent="0.45">
      <c r="A1096" s="36" t="str">
        <f t="shared" si="47"/>
        <v>K52</v>
      </c>
      <c r="B1096" s="4" t="str">
        <f t="shared" si="47"/>
        <v>Salida Nacional / National exit</v>
      </c>
      <c r="C1096" s="46">
        <f>(Input!C$18*Input!C$185)*C809</f>
        <v>185508.39654953274</v>
      </c>
    </row>
    <row r="1097" spans="1:3" ht="15" customHeight="1" x14ac:dyDescent="0.45">
      <c r="A1097" s="36" t="str">
        <f t="shared" si="47"/>
        <v>K54</v>
      </c>
      <c r="B1097" s="4" t="str">
        <f t="shared" si="47"/>
        <v>Salida Nacional / National exit</v>
      </c>
      <c r="C1097" s="46">
        <f>(Input!C$18*Input!C$185)*C810</f>
        <v>22557.938383716992</v>
      </c>
    </row>
    <row r="1098" spans="1:3" ht="15" customHeight="1" x14ac:dyDescent="0.45">
      <c r="A1098" s="36" t="str">
        <f t="shared" si="47"/>
        <v>M01</v>
      </c>
      <c r="B1098" s="4" t="str">
        <f t="shared" si="47"/>
        <v>Salida Nacional / National exit</v>
      </c>
      <c r="C1098" s="46">
        <f>(Input!C$18*Input!C$185)*C811</f>
        <v>14072.789627466238</v>
      </c>
    </row>
    <row r="1099" spans="1:3" ht="15" customHeight="1" x14ac:dyDescent="0.45">
      <c r="A1099" s="36" t="str">
        <f t="shared" si="47"/>
        <v>M05</v>
      </c>
      <c r="B1099" s="4" t="str">
        <f t="shared" si="47"/>
        <v>Salida Nacional / National exit</v>
      </c>
      <c r="C1099" s="46">
        <f>(Input!C$18*Input!C$185)*C812</f>
        <v>113628.09080477891</v>
      </c>
    </row>
    <row r="1100" spans="1:3" ht="15" customHeight="1" x14ac:dyDescent="0.45">
      <c r="A1100" s="36" t="str">
        <f t="shared" si="47"/>
        <v>M09</v>
      </c>
      <c r="B1100" s="4" t="str">
        <f t="shared" si="47"/>
        <v>Salida Nacional / National exit</v>
      </c>
      <c r="C1100" s="46">
        <f>(Input!C$18*Input!C$185)*C813</f>
        <v>34426.56220828127</v>
      </c>
    </row>
    <row r="1101" spans="1:3" ht="15" customHeight="1" x14ac:dyDescent="0.45">
      <c r="A1101" s="36" t="str">
        <f t="shared" si="47"/>
        <v>N07</v>
      </c>
      <c r="B1101" s="4" t="str">
        <f t="shared" si="47"/>
        <v>Salida Nacional / National exit</v>
      </c>
      <c r="C1101" s="46">
        <f>(Input!C$18*Input!C$185)*C814</f>
        <v>479940.80096691067</v>
      </c>
    </row>
    <row r="1102" spans="1:3" ht="15" customHeight="1" x14ac:dyDescent="0.45">
      <c r="A1102" s="36" t="str">
        <f t="shared" si="47"/>
        <v>N08</v>
      </c>
      <c r="B1102" s="4" t="str">
        <f t="shared" si="47"/>
        <v>Salida Nacional / National exit</v>
      </c>
      <c r="C1102" s="46">
        <f>(Input!C$18*Input!C$185)*C815</f>
        <v>20774.485136571686</v>
      </c>
    </row>
    <row r="1103" spans="1:3" ht="15" customHeight="1" x14ac:dyDescent="0.45">
      <c r="A1103" s="36" t="str">
        <f t="shared" si="47"/>
        <v>N08</v>
      </c>
      <c r="B1103" s="4" t="str">
        <f t="shared" si="47"/>
        <v>Salida Nacional / National exit</v>
      </c>
      <c r="C1103" s="46">
        <f>(Input!C$18*Input!C$185)*C816</f>
        <v>170253.17227403782</v>
      </c>
    </row>
    <row r="1104" spans="1:3" ht="15" customHeight="1" x14ac:dyDescent="0.45">
      <c r="A1104" s="36" t="str">
        <f t="shared" si="47"/>
        <v>N10.1</v>
      </c>
      <c r="B1104" s="4" t="str">
        <f t="shared" si="47"/>
        <v>Salida Nacional / National exit</v>
      </c>
      <c r="C1104" s="46">
        <f>(Input!C$18*Input!C$185)*C817</f>
        <v>45563.87912136774</v>
      </c>
    </row>
    <row r="1105" spans="1:3" ht="15" customHeight="1" x14ac:dyDescent="0.45">
      <c r="A1105" s="36" t="str">
        <f t="shared" si="47"/>
        <v>O01</v>
      </c>
      <c r="B1105" s="4" t="str">
        <f t="shared" si="47"/>
        <v>Salida Nacional / National exit</v>
      </c>
      <c r="C1105" s="46">
        <f>(Input!C$18*Input!C$185)*C818</f>
        <v>179280.73007452171</v>
      </c>
    </row>
    <row r="1106" spans="1:3" ht="15" customHeight="1" x14ac:dyDescent="0.45">
      <c r="A1106" s="36" t="str">
        <f t="shared" si="47"/>
        <v>O01A</v>
      </c>
      <c r="B1106" s="4" t="str">
        <f t="shared" si="47"/>
        <v>Salida Nacional / National exit</v>
      </c>
      <c r="C1106" s="46">
        <f>(Input!C$18*Input!C$185)*C819</f>
        <v>2358431.4586273883</v>
      </c>
    </row>
    <row r="1107" spans="1:3" ht="15" customHeight="1" x14ac:dyDescent="0.45">
      <c r="A1107" s="36" t="str">
        <f t="shared" si="47"/>
        <v>O02</v>
      </c>
      <c r="B1107" s="4" t="str">
        <f t="shared" si="47"/>
        <v>Salida Nacional / National exit</v>
      </c>
      <c r="C1107" s="46">
        <f>(Input!C$18*Input!C$185)*C820</f>
        <v>23707.788181716067</v>
      </c>
    </row>
    <row r="1108" spans="1:3" ht="15" customHeight="1" x14ac:dyDescent="0.45">
      <c r="A1108" s="36" t="str">
        <f t="shared" si="47"/>
        <v>O03</v>
      </c>
      <c r="B1108" s="4" t="str">
        <f t="shared" si="47"/>
        <v>Salida Nacional / National exit</v>
      </c>
      <c r="C1108" s="46">
        <f>(Input!C$18*Input!C$185)*C821</f>
        <v>12888.442421784441</v>
      </c>
    </row>
    <row r="1109" spans="1:3" ht="15" customHeight="1" x14ac:dyDescent="0.45">
      <c r="A1109" s="36" t="str">
        <f t="shared" si="47"/>
        <v>O04A</v>
      </c>
      <c r="B1109" s="4" t="str">
        <f t="shared" si="47"/>
        <v>Salida Nacional / National exit</v>
      </c>
      <c r="C1109" s="46">
        <f>(Input!C$18*Input!C$185)*C822</f>
        <v>2103.7381756429249</v>
      </c>
    </row>
    <row r="1110" spans="1:3" ht="15" customHeight="1" x14ac:dyDescent="0.45">
      <c r="A1110" s="36" t="str">
        <f t="shared" si="47"/>
        <v>O05</v>
      </c>
      <c r="B1110" s="4" t="str">
        <f t="shared" si="47"/>
        <v>Salida Nacional / National exit</v>
      </c>
      <c r="C1110" s="46">
        <f>(Input!C$18*Input!C$185)*C823</f>
        <v>63231.84555635757</v>
      </c>
    </row>
    <row r="1111" spans="1:3" ht="15" customHeight="1" x14ac:dyDescent="0.45">
      <c r="A1111" s="36" t="str">
        <f t="shared" si="47"/>
        <v>O06</v>
      </c>
      <c r="B1111" s="4" t="str">
        <f t="shared" si="47"/>
        <v>Salida Nacional / National exit</v>
      </c>
      <c r="C1111" s="46">
        <f>(Input!C$18*Input!C$185)*C824</f>
        <v>586093.84462934081</v>
      </c>
    </row>
    <row r="1112" spans="1:3" ht="15" customHeight="1" x14ac:dyDescent="0.45">
      <c r="A1112" s="36" t="str">
        <f t="shared" si="47"/>
        <v>O07</v>
      </c>
      <c r="B1112" s="4" t="str">
        <f t="shared" si="47"/>
        <v>Salida Nacional / National exit</v>
      </c>
      <c r="C1112" s="46">
        <f>(Input!C$18*Input!C$185)*C825</f>
        <v>406150.69643223763</v>
      </c>
    </row>
    <row r="1113" spans="1:3" ht="15" customHeight="1" x14ac:dyDescent="0.45">
      <c r="A1113" s="36" t="str">
        <f t="shared" ref="A1113:B1132" si="48">A826</f>
        <v>O07</v>
      </c>
      <c r="B1113" s="4" t="str">
        <f t="shared" si="48"/>
        <v>Salida Nacional / National exit</v>
      </c>
      <c r="C1113" s="46">
        <f>(Input!C$18*Input!C$185)*C826</f>
        <v>80378.471775847545</v>
      </c>
    </row>
    <row r="1114" spans="1:3" ht="15" customHeight="1" x14ac:dyDescent="0.45">
      <c r="A1114" s="36" t="str">
        <f t="shared" si="48"/>
        <v>O11</v>
      </c>
      <c r="B1114" s="4" t="str">
        <f t="shared" si="48"/>
        <v>Salida Nacional / National exit</v>
      </c>
      <c r="C1114" s="46">
        <f>(Input!C$18*Input!C$185)*C827</f>
        <v>166994.70920878052</v>
      </c>
    </row>
    <row r="1115" spans="1:3" ht="15" customHeight="1" x14ac:dyDescent="0.45">
      <c r="A1115" s="36" t="str">
        <f t="shared" si="48"/>
        <v>O12</v>
      </c>
      <c r="B1115" s="4" t="str">
        <f t="shared" si="48"/>
        <v>Salida Nacional / National exit</v>
      </c>
      <c r="C1115" s="46">
        <f>(Input!C$18*Input!C$185)*C828</f>
        <v>7540.6955768355629</v>
      </c>
    </row>
    <row r="1116" spans="1:3" ht="15" customHeight="1" x14ac:dyDescent="0.45">
      <c r="A1116" s="36" t="str">
        <f t="shared" si="48"/>
        <v>O14</v>
      </c>
      <c r="B1116" s="4" t="str">
        <f t="shared" si="48"/>
        <v>Salida Nacional / National exit</v>
      </c>
      <c r="C1116" s="46">
        <f>(Input!C$18*Input!C$185)*C829</f>
        <v>758918.43233623856</v>
      </c>
    </row>
    <row r="1117" spans="1:3" ht="15" customHeight="1" x14ac:dyDescent="0.45">
      <c r="A1117" s="36" t="str">
        <f t="shared" si="48"/>
        <v>O14A</v>
      </c>
      <c r="B1117" s="4" t="str">
        <f t="shared" si="48"/>
        <v>Salida Nacional / National exit</v>
      </c>
      <c r="C1117" s="46">
        <f>(Input!C$18*Input!C$185)*C830</f>
        <v>19461.537741892625</v>
      </c>
    </row>
    <row r="1118" spans="1:3" ht="15" customHeight="1" x14ac:dyDescent="0.45">
      <c r="A1118" s="36" t="str">
        <f t="shared" si="48"/>
        <v>O16</v>
      </c>
      <c r="B1118" s="4" t="str">
        <f t="shared" si="48"/>
        <v>Salida Nacional / National exit</v>
      </c>
      <c r="C1118" s="46">
        <f>(Input!C$18*Input!C$185)*C831</f>
        <v>45783.547141339077</v>
      </c>
    </row>
    <row r="1119" spans="1:3" ht="15" customHeight="1" x14ac:dyDescent="0.45">
      <c r="A1119" s="36" t="str">
        <f t="shared" si="48"/>
        <v>O17</v>
      </c>
      <c r="B1119" s="4" t="str">
        <f t="shared" si="48"/>
        <v>Salida Nacional / National exit</v>
      </c>
      <c r="C1119" s="46">
        <f>(Input!C$18*Input!C$185)*C832</f>
        <v>24087.964704096197</v>
      </c>
    </row>
    <row r="1120" spans="1:3" ht="15" customHeight="1" x14ac:dyDescent="0.45">
      <c r="A1120" s="36" t="str">
        <f t="shared" si="48"/>
        <v>O19</v>
      </c>
      <c r="B1120" s="4" t="str">
        <f t="shared" si="48"/>
        <v>Salida Nacional / National exit</v>
      </c>
      <c r="C1120" s="46">
        <f>(Input!C$18*Input!C$185)*C833</f>
        <v>38248.35139673129</v>
      </c>
    </row>
    <row r="1121" spans="1:3" ht="15" customHeight="1" x14ac:dyDescent="0.45">
      <c r="A1121" s="36" t="str">
        <f t="shared" si="48"/>
        <v>O22</v>
      </c>
      <c r="B1121" s="4" t="str">
        <f t="shared" si="48"/>
        <v>Salida Nacional / National exit</v>
      </c>
      <c r="C1121" s="46">
        <f>(Input!C$18*Input!C$185)*C834</f>
        <v>99600.291993376741</v>
      </c>
    </row>
    <row r="1122" spans="1:3" ht="15" customHeight="1" x14ac:dyDescent="0.45">
      <c r="A1122" s="36" t="str">
        <f t="shared" si="48"/>
        <v>O24</v>
      </c>
      <c r="B1122" s="4" t="str">
        <f t="shared" si="48"/>
        <v>Salida Nacional / National exit</v>
      </c>
      <c r="C1122" s="46">
        <f>(Input!C$18*Input!C$185)*C835</f>
        <v>333961.96897828061</v>
      </c>
    </row>
    <row r="1123" spans="1:3" ht="15" customHeight="1" x14ac:dyDescent="0.45">
      <c r="A1123" s="36" t="str">
        <f t="shared" si="48"/>
        <v>O24</v>
      </c>
      <c r="B1123" s="4" t="str">
        <f t="shared" si="48"/>
        <v>Salida Nacional / National exit</v>
      </c>
      <c r="C1123" s="46">
        <f>(Input!C$18*Input!C$185)*C836</f>
        <v>96345.196673605606</v>
      </c>
    </row>
    <row r="1124" spans="1:3" ht="15" customHeight="1" x14ac:dyDescent="0.45">
      <c r="A1124" s="36" t="str">
        <f t="shared" si="48"/>
        <v>P03</v>
      </c>
      <c r="B1124" s="4" t="str">
        <f t="shared" si="48"/>
        <v>Salida Nacional / National exit</v>
      </c>
      <c r="C1124" s="46">
        <f>(Input!C$18*Input!C$185)*C837</f>
        <v>1562679.2085910582</v>
      </c>
    </row>
    <row r="1125" spans="1:3" ht="15" customHeight="1" x14ac:dyDescent="0.45">
      <c r="A1125" s="36" t="str">
        <f t="shared" si="48"/>
        <v>P04</v>
      </c>
      <c r="B1125" s="4" t="str">
        <f t="shared" si="48"/>
        <v>Salida Nacional / National exit</v>
      </c>
      <c r="C1125" s="46">
        <f>(Input!C$18*Input!C$185)*C838</f>
        <v>426009.60894849483</v>
      </c>
    </row>
    <row r="1126" spans="1:3" ht="15" customHeight="1" x14ac:dyDescent="0.45">
      <c r="A1126" s="36" t="str">
        <f t="shared" si="48"/>
        <v>P04A</v>
      </c>
      <c r="B1126" s="4" t="str">
        <f t="shared" si="48"/>
        <v>Salida Nacional / National exit</v>
      </c>
      <c r="C1126" s="46">
        <f>(Input!C$18*Input!C$185)*C839</f>
        <v>13662.547323389661</v>
      </c>
    </row>
    <row r="1127" spans="1:3" ht="15" customHeight="1" x14ac:dyDescent="0.45">
      <c r="A1127" s="36" t="str">
        <f t="shared" si="48"/>
        <v>P06</v>
      </c>
      <c r="B1127" s="4" t="str">
        <f t="shared" si="48"/>
        <v>Salida Nacional / National exit</v>
      </c>
      <c r="C1127" s="46">
        <f>(Input!C$18*Input!C$185)*C840</f>
        <v>33393.33200305263</v>
      </c>
    </row>
    <row r="1128" spans="1:3" ht="15" customHeight="1" x14ac:dyDescent="0.45">
      <c r="A1128" s="36" t="str">
        <f t="shared" si="48"/>
        <v>Q03B</v>
      </c>
      <c r="B1128" s="4" t="str">
        <f t="shared" si="48"/>
        <v>Salida Nacional / National exit</v>
      </c>
      <c r="C1128" s="46">
        <f>(Input!C$18*Input!C$185)*C841</f>
        <v>2214.4729177259937</v>
      </c>
    </row>
    <row r="1129" spans="1:3" ht="15" customHeight="1" x14ac:dyDescent="0.45">
      <c r="A1129" s="36" t="str">
        <f t="shared" si="48"/>
        <v>T02</v>
      </c>
      <c r="B1129" s="4" t="str">
        <f t="shared" si="48"/>
        <v>Salida Nacional / National exit</v>
      </c>
      <c r="C1129" s="46">
        <f>(Input!C$18*Input!C$185)*C842</f>
        <v>616366.28437630017</v>
      </c>
    </row>
    <row r="1130" spans="1:3" ht="15" customHeight="1" x14ac:dyDescent="0.45">
      <c r="A1130" s="36" t="str">
        <f t="shared" si="48"/>
        <v>T04</v>
      </c>
      <c r="B1130" s="4" t="str">
        <f t="shared" si="48"/>
        <v>Salida Nacional / National exit</v>
      </c>
      <c r="C1130" s="46">
        <f>(Input!C$18*Input!C$185)*C843</f>
        <v>792234.33545758319</v>
      </c>
    </row>
    <row r="1131" spans="1:3" ht="15" customHeight="1" x14ac:dyDescent="0.45">
      <c r="A1131" s="36" t="str">
        <f t="shared" si="48"/>
        <v>T05</v>
      </c>
      <c r="B1131" s="4" t="str">
        <f t="shared" si="48"/>
        <v>Salida Nacional / National exit</v>
      </c>
      <c r="C1131" s="46">
        <f>(Input!C$18*Input!C$185)*C844</f>
        <v>36371.66953656431</v>
      </c>
    </row>
    <row r="1132" spans="1:3" ht="15" customHeight="1" x14ac:dyDescent="0.45">
      <c r="A1132" s="36" t="str">
        <f t="shared" si="48"/>
        <v>T05A</v>
      </c>
      <c r="B1132" s="4" t="str">
        <f t="shared" si="48"/>
        <v>Salida Nacional / National exit</v>
      </c>
      <c r="C1132" s="46">
        <f>(Input!C$18*Input!C$185)*C845</f>
        <v>150253.64381370862</v>
      </c>
    </row>
    <row r="1133" spans="1:3" ht="15" customHeight="1" x14ac:dyDescent="0.45">
      <c r="A1133" s="36" t="str">
        <f t="shared" ref="A1133:B1152" si="49">A846</f>
        <v>T05A</v>
      </c>
      <c r="B1133" s="4" t="str">
        <f t="shared" si="49"/>
        <v>Salida Nacional / National exit</v>
      </c>
      <c r="C1133" s="46">
        <f>(Input!C$18*Input!C$185)*C846</f>
        <v>19865.552211949333</v>
      </c>
    </row>
    <row r="1134" spans="1:3" ht="15" customHeight="1" x14ac:dyDescent="0.45">
      <c r="A1134" s="36" t="str">
        <f t="shared" si="49"/>
        <v>T07</v>
      </c>
      <c r="B1134" s="4" t="str">
        <f t="shared" si="49"/>
        <v>Salida Nacional / National exit</v>
      </c>
      <c r="C1134" s="46">
        <f>(Input!C$18*Input!C$185)*C847</f>
        <v>564810.13581405825</v>
      </c>
    </row>
    <row r="1135" spans="1:3" ht="15" customHeight="1" x14ac:dyDescent="0.45">
      <c r="A1135" s="36" t="str">
        <f t="shared" si="49"/>
        <v>T08</v>
      </c>
      <c r="B1135" s="4" t="str">
        <f t="shared" si="49"/>
        <v>Salida Nacional / National exit</v>
      </c>
      <c r="C1135" s="46">
        <f>(Input!C$18*Input!C$185)*C848</f>
        <v>32845.428828049764</v>
      </c>
    </row>
    <row r="1136" spans="1:3" ht="15" customHeight="1" x14ac:dyDescent="0.45">
      <c r="A1136" s="36" t="str">
        <f t="shared" si="49"/>
        <v>T09.2</v>
      </c>
      <c r="B1136" s="4" t="str">
        <f t="shared" si="49"/>
        <v>Salida Nacional / National exit</v>
      </c>
      <c r="C1136" s="46">
        <f>(Input!C$18*Input!C$185)*C849</f>
        <v>638855.15608788189</v>
      </c>
    </row>
    <row r="1137" spans="1:3" ht="15" customHeight="1" x14ac:dyDescent="0.45">
      <c r="A1137" s="36" t="str">
        <f t="shared" si="49"/>
        <v>T10</v>
      </c>
      <c r="B1137" s="4" t="str">
        <f t="shared" si="49"/>
        <v>Salida Nacional / National exit</v>
      </c>
      <c r="C1137" s="46">
        <f>(Input!C$18*Input!C$185)*C850</f>
        <v>11358.109556908794</v>
      </c>
    </row>
    <row r="1138" spans="1:3" ht="15" customHeight="1" x14ac:dyDescent="0.45">
      <c r="A1138" s="36" t="str">
        <f t="shared" si="49"/>
        <v>PR Barcelona</v>
      </c>
      <c r="B1138" s="4" t="str">
        <f t="shared" si="49"/>
        <v>Planta GNL / LNG Plant</v>
      </c>
      <c r="C1138" s="46">
        <f>(Input!C$18*Input!C$185)*C851</f>
        <v>68960.501095751519</v>
      </c>
    </row>
    <row r="1139" spans="1:3" ht="15" customHeight="1" x14ac:dyDescent="0.45">
      <c r="A1139" s="36" t="str">
        <f t="shared" si="49"/>
        <v>PR Cartagena</v>
      </c>
      <c r="B1139" s="4" t="str">
        <f t="shared" si="49"/>
        <v>Planta GNL / LNG Plant</v>
      </c>
      <c r="C1139" s="46">
        <f>(Input!C$18*Input!C$185)*C852</f>
        <v>76741.970286832278</v>
      </c>
    </row>
    <row r="1140" spans="1:3" ht="15" customHeight="1" x14ac:dyDescent="0.45">
      <c r="A1140" s="36" t="str">
        <f t="shared" si="49"/>
        <v>PR Huelva</v>
      </c>
      <c r="B1140" s="4" t="str">
        <f t="shared" si="49"/>
        <v>Planta GNL / LNG Plant</v>
      </c>
      <c r="C1140" s="46">
        <f>(Input!C$18*Input!C$185)*C853</f>
        <v>150177.69967344633</v>
      </c>
    </row>
    <row r="1141" spans="1:3" ht="15" customHeight="1" x14ac:dyDescent="0.45">
      <c r="A1141" s="36" t="str">
        <f t="shared" si="49"/>
        <v>PR Bilbao</v>
      </c>
      <c r="B1141" s="4" t="str">
        <f t="shared" si="49"/>
        <v>Planta GNL / LNG Plant</v>
      </c>
      <c r="C1141" s="46">
        <f>(Input!C$18*Input!C$185)*C854</f>
        <v>175761.32204527335</v>
      </c>
    </row>
    <row r="1142" spans="1:3" ht="15" customHeight="1" x14ac:dyDescent="0.45">
      <c r="A1142" s="36" t="str">
        <f t="shared" si="49"/>
        <v>PR Sagunto</v>
      </c>
      <c r="B1142" s="4" t="str">
        <f t="shared" si="49"/>
        <v>Planta GNL / LNG Plant</v>
      </c>
      <c r="C1142" s="46">
        <f>(Input!C$18*Input!C$185)*C855</f>
        <v>60453.471232749136</v>
      </c>
    </row>
    <row r="1143" spans="1:3" ht="15" customHeight="1" x14ac:dyDescent="0.45">
      <c r="A1143" s="36" t="str">
        <f t="shared" si="49"/>
        <v>PR Mugardos</v>
      </c>
      <c r="B1143" s="4" t="str">
        <f t="shared" si="49"/>
        <v>Planta GNL / LNG Plant</v>
      </c>
      <c r="C1143" s="46">
        <f>(Input!C$18*Input!C$185)*C856</f>
        <v>91895.102775229985</v>
      </c>
    </row>
    <row r="1144" spans="1:3" ht="15" customHeight="1" x14ac:dyDescent="0.45">
      <c r="A1144" s="36" t="str">
        <f t="shared" si="49"/>
        <v>PR El Musel</v>
      </c>
      <c r="B1144" s="4" t="str">
        <f t="shared" si="49"/>
        <v>Planta GNL / LNG Plant</v>
      </c>
      <c r="C1144" s="46">
        <f>(Input!C$18*Input!C$185)*C857</f>
        <v>33283.628000060278</v>
      </c>
    </row>
    <row r="1145" spans="1:3" ht="15" customHeight="1" x14ac:dyDescent="0.45">
      <c r="A1145" s="36" t="str">
        <f t="shared" si="49"/>
        <v>CI Tarifa</v>
      </c>
      <c r="B1145" s="4" t="str">
        <f t="shared" si="49"/>
        <v>CI Tarifa</v>
      </c>
      <c r="C1145" s="46">
        <f>(Input!C$18*Input!C$185)*C858</f>
        <v>4688592.6371744415</v>
      </c>
    </row>
    <row r="1146" spans="1:3" ht="15" customHeight="1" x14ac:dyDescent="0.45">
      <c r="A1146" s="36" t="str">
        <f t="shared" si="49"/>
        <v>CI Biriatou</v>
      </c>
      <c r="B1146" s="4" t="str">
        <f t="shared" si="49"/>
        <v>VIP Pirineos</v>
      </c>
      <c r="C1146" s="46">
        <f>(Input!C$18*Input!C$185)*C859</f>
        <v>4699780.4338695602</v>
      </c>
    </row>
    <row r="1147" spans="1:3" ht="15" customHeight="1" x14ac:dyDescent="0.45">
      <c r="A1147" s="36" t="str">
        <f t="shared" si="49"/>
        <v>CI Larrau</v>
      </c>
      <c r="B1147" s="4" t="str">
        <f t="shared" si="49"/>
        <v>VIP Pirineos</v>
      </c>
      <c r="C1147" s="46">
        <f>(Input!C$18*Input!C$185)*C860</f>
        <v>7617028.7178430445</v>
      </c>
    </row>
    <row r="1148" spans="1:3" ht="15" customHeight="1" x14ac:dyDescent="0.45">
      <c r="A1148" s="36" t="str">
        <f t="shared" si="49"/>
        <v>CI Badajoz</v>
      </c>
      <c r="B1148" s="4" t="str">
        <f t="shared" si="49"/>
        <v>VIP Ibérico</v>
      </c>
      <c r="C1148" s="46">
        <f>(Input!C$18*Input!C$185)*C861</f>
        <v>1811044.0796236363</v>
      </c>
    </row>
    <row r="1149" spans="1:3" ht="15" customHeight="1" x14ac:dyDescent="0.45">
      <c r="A1149" s="36" t="str">
        <f t="shared" si="49"/>
        <v>CI Tuy</v>
      </c>
      <c r="B1149" s="4" t="str">
        <f t="shared" si="49"/>
        <v>VIP Ibérico</v>
      </c>
      <c r="C1149" s="46">
        <f>(Input!C$18*Input!C$185)*C862</f>
        <v>183815.22473756294</v>
      </c>
    </row>
    <row r="1150" spans="1:3" ht="15" customHeight="1" x14ac:dyDescent="0.45">
      <c r="A1150" s="36" t="str">
        <f t="shared" si="49"/>
        <v>AS Serrablo</v>
      </c>
      <c r="B1150" s="4" t="str">
        <f t="shared" si="49"/>
        <v>AA.SS / Storage facilities</v>
      </c>
      <c r="C1150" s="46">
        <f>(Input!C$18*Input!C$185)*C863</f>
        <v>1712751.0968468885</v>
      </c>
    </row>
    <row r="1151" spans="1:3" ht="15" customHeight="1" x14ac:dyDescent="0.45">
      <c r="A1151" s="36" t="str">
        <f t="shared" si="49"/>
        <v>AS Gaviota</v>
      </c>
      <c r="B1151" s="4" t="str">
        <f t="shared" si="49"/>
        <v>AA.SS / Storage facilities</v>
      </c>
      <c r="C1151" s="46">
        <f>(Input!C$18*Input!C$185)*C864</f>
        <v>2261594.0451620021</v>
      </c>
    </row>
    <row r="1152" spans="1:3" ht="15" customHeight="1" x14ac:dyDescent="0.45">
      <c r="A1152" s="36" t="str">
        <f t="shared" si="49"/>
        <v>AS Yela</v>
      </c>
      <c r="B1152" s="4" t="str">
        <f t="shared" si="49"/>
        <v>AA.SS / Storage facilities</v>
      </c>
      <c r="C1152" s="46">
        <f>(Input!C$18*Input!C$185)*C865</f>
        <v>1053872.5688628994</v>
      </c>
    </row>
    <row r="1153" spans="1:3" ht="15" customHeight="1" thickBot="1" x14ac:dyDescent="0.5">
      <c r="A1153" s="36" t="str">
        <f t="shared" ref="A1153:B1153" si="50">A866</f>
        <v>YAC/AS Marismas</v>
      </c>
      <c r="B1153" s="4" t="str">
        <f t="shared" si="50"/>
        <v>AA.SS / Storage facilities</v>
      </c>
      <c r="C1153" s="46">
        <f>(Input!C$18*Input!C$185)*C866</f>
        <v>59271.855623051633</v>
      </c>
    </row>
    <row r="1154" spans="1:3" ht="18.75" customHeight="1" thickBot="1" x14ac:dyDescent="0.5">
      <c r="A1154" s="23" t="s">
        <v>7</v>
      </c>
      <c r="B1154" s="24"/>
      <c r="C1154" s="54">
        <f>SUM(C873:C1153)</f>
        <v>148144822.96026331</v>
      </c>
    </row>
    <row r="1155" spans="1:3" x14ac:dyDescent="0.45">
      <c r="C1155" s="92">
        <f>C1154-(Input!C$18*Input!C$185)</f>
        <v>0</v>
      </c>
    </row>
    <row r="1156" spans="1:3" ht="37.5" customHeight="1" x14ac:dyDescent="0.45">
      <c r="A1156" s="180" t="s">
        <v>182</v>
      </c>
      <c r="B1156" s="180"/>
      <c r="C1156" s="180"/>
    </row>
    <row r="1157" spans="1:3" ht="5.0999999999999996" customHeight="1" thickBot="1" x14ac:dyDescent="0.5"/>
    <row r="1158" spans="1:3" ht="15" customHeight="1" x14ac:dyDescent="0.45">
      <c r="A1158" s="169" t="s">
        <v>36</v>
      </c>
      <c r="B1158" s="171" t="s">
        <v>160</v>
      </c>
      <c r="C1158" s="19" t="s">
        <v>11</v>
      </c>
    </row>
    <row r="1159" spans="1:3" ht="33" customHeight="1" x14ac:dyDescent="0.45">
      <c r="A1159" s="170"/>
      <c r="B1159" s="172"/>
      <c r="C1159" s="71" t="s">
        <v>57</v>
      </c>
    </row>
    <row r="1160" spans="1:3" ht="15" customHeight="1" x14ac:dyDescent="0.45">
      <c r="A1160" s="43" t="str">
        <f>'Exit Capacity'!A12</f>
        <v>01.1A</v>
      </c>
      <c r="B1160" s="4" t="str">
        <f t="shared" ref="B1160:B1223" si="51">B873</f>
        <v>Salida Nacional / National exit</v>
      </c>
      <c r="C1160" s="55">
        <f t="shared" ref="C1160:C1223" si="52">IF(C12=0,"",C873/C12)</f>
        <v>123.966772495547</v>
      </c>
    </row>
    <row r="1161" spans="1:3" ht="15" customHeight="1" x14ac:dyDescent="0.45">
      <c r="A1161" s="36" t="str">
        <f>'Exit Capacity'!A13</f>
        <v>03A</v>
      </c>
      <c r="B1161" s="4" t="str">
        <f t="shared" si="51"/>
        <v>Salida Nacional / National exit</v>
      </c>
      <c r="C1161" s="55">
        <f t="shared" si="52"/>
        <v>121.49115480068255</v>
      </c>
    </row>
    <row r="1162" spans="1:3" ht="15" customHeight="1" x14ac:dyDescent="0.45">
      <c r="A1162" s="36" t="str">
        <f>'Exit Capacity'!A14</f>
        <v>1.01</v>
      </c>
      <c r="B1162" s="4" t="str">
        <f t="shared" si="51"/>
        <v>Salida Nacional / National exit</v>
      </c>
      <c r="C1162" s="55">
        <f t="shared" si="52"/>
        <v>92.262835952375198</v>
      </c>
    </row>
    <row r="1163" spans="1:3" ht="15" customHeight="1" x14ac:dyDescent="0.45">
      <c r="A1163" s="36" t="str">
        <f>'Exit Capacity'!A15</f>
        <v>10</v>
      </c>
      <c r="B1163" s="4" t="str">
        <f t="shared" si="51"/>
        <v>Salida Nacional / National exit</v>
      </c>
      <c r="C1163" s="55">
        <f t="shared" si="52"/>
        <v>84.263234546856523</v>
      </c>
    </row>
    <row r="1164" spans="1:3" ht="15" customHeight="1" x14ac:dyDescent="0.45">
      <c r="A1164" s="36" t="str">
        <f>'Exit Capacity'!A16</f>
        <v>11</v>
      </c>
      <c r="B1164" s="4" t="str">
        <f t="shared" si="51"/>
        <v>Salida Nacional / National exit</v>
      </c>
      <c r="C1164" s="55">
        <f t="shared" si="52"/>
        <v>82.107334594263435</v>
      </c>
    </row>
    <row r="1165" spans="1:3" ht="15" customHeight="1" x14ac:dyDescent="0.45">
      <c r="A1165" s="36" t="str">
        <f>'Exit Capacity'!A17</f>
        <v>12</v>
      </c>
      <c r="B1165" s="4" t="str">
        <f t="shared" si="51"/>
        <v>Salida Nacional / National exit</v>
      </c>
      <c r="C1165" s="55">
        <f t="shared" si="52"/>
        <v>81.350131955590953</v>
      </c>
    </row>
    <row r="1166" spans="1:3" ht="15" customHeight="1" x14ac:dyDescent="0.45">
      <c r="A1166" s="36" t="str">
        <f>'Exit Capacity'!A18</f>
        <v>13</v>
      </c>
      <c r="B1166" s="4" t="str">
        <f t="shared" si="51"/>
        <v>Salida Nacional / National exit</v>
      </c>
      <c r="C1166" s="55">
        <f t="shared" si="52"/>
        <v>79.424907906325387</v>
      </c>
    </row>
    <row r="1167" spans="1:3" ht="15" customHeight="1" x14ac:dyDescent="0.45">
      <c r="A1167" s="36" t="str">
        <f>'Exit Capacity'!A19</f>
        <v>13A</v>
      </c>
      <c r="B1167" s="4" t="str">
        <f t="shared" si="51"/>
        <v>Salida Nacional / National exit</v>
      </c>
      <c r="C1167" s="55">
        <f t="shared" si="52"/>
        <v>78.663740855932105</v>
      </c>
    </row>
    <row r="1168" spans="1:3" ht="15" customHeight="1" x14ac:dyDescent="0.45">
      <c r="A1168" s="36" t="str">
        <f>'Exit Capacity'!A20</f>
        <v>14</v>
      </c>
      <c r="B1168" s="4" t="str">
        <f t="shared" si="51"/>
        <v>Salida Nacional / National exit</v>
      </c>
      <c r="C1168" s="55">
        <f t="shared" si="52"/>
        <v>78.198583214025078</v>
      </c>
    </row>
    <row r="1169" spans="1:3" ht="15" customHeight="1" x14ac:dyDescent="0.45">
      <c r="A1169" s="36" t="str">
        <f>'Exit Capacity'!A21</f>
        <v>15</v>
      </c>
      <c r="B1169" s="4" t="str">
        <f t="shared" si="51"/>
        <v>Salida Nacional / National exit</v>
      </c>
      <c r="C1169" s="55">
        <f t="shared" si="52"/>
        <v>76.306765940860103</v>
      </c>
    </row>
    <row r="1170" spans="1:3" ht="15" customHeight="1" x14ac:dyDescent="0.45">
      <c r="A1170" s="36" t="str">
        <f>'Exit Capacity'!A22</f>
        <v>15</v>
      </c>
      <c r="B1170" s="4" t="str">
        <f t="shared" si="51"/>
        <v>Salida Nacional / National exit</v>
      </c>
      <c r="C1170" s="55">
        <f t="shared" si="52"/>
        <v>76.218599867528454</v>
      </c>
    </row>
    <row r="1171" spans="1:3" ht="15" customHeight="1" x14ac:dyDescent="0.45">
      <c r="A1171" s="36" t="str">
        <f>'Exit Capacity'!A23</f>
        <v>15.04</v>
      </c>
      <c r="B1171" s="4" t="str">
        <f t="shared" si="51"/>
        <v>Salida Nacional / National exit</v>
      </c>
      <c r="C1171" s="55">
        <f t="shared" si="52"/>
        <v>76.128454148331613</v>
      </c>
    </row>
    <row r="1172" spans="1:3" ht="15" customHeight="1" x14ac:dyDescent="0.45">
      <c r="A1172" s="36" t="str">
        <f>'Exit Capacity'!A24</f>
        <v>15.06A</v>
      </c>
      <c r="B1172" s="4" t="str">
        <f t="shared" si="51"/>
        <v>Salida Nacional / National exit</v>
      </c>
      <c r="C1172" s="55">
        <f t="shared" si="52"/>
        <v>75.999623774623828</v>
      </c>
    </row>
    <row r="1173" spans="1:3" ht="15" customHeight="1" x14ac:dyDescent="0.45">
      <c r="A1173" s="36" t="str">
        <f>'Exit Capacity'!A25</f>
        <v>15.07</v>
      </c>
      <c r="B1173" s="4" t="str">
        <f t="shared" si="51"/>
        <v>Salida Nacional / National exit</v>
      </c>
      <c r="C1173" s="55">
        <f t="shared" si="52"/>
        <v>75.985782261561255</v>
      </c>
    </row>
    <row r="1174" spans="1:3" ht="15" customHeight="1" x14ac:dyDescent="0.45">
      <c r="A1174" s="36" t="str">
        <f>'Exit Capacity'!A26</f>
        <v>15.08</v>
      </c>
      <c r="B1174" s="4" t="str">
        <f t="shared" si="51"/>
        <v>Salida Nacional / National exit</v>
      </c>
      <c r="C1174" s="55">
        <f t="shared" si="52"/>
        <v>75.891429280851341</v>
      </c>
    </row>
    <row r="1175" spans="1:3" ht="15" customHeight="1" x14ac:dyDescent="0.45">
      <c r="A1175" s="36" t="str">
        <f>'Exit Capacity'!A27</f>
        <v>15.08A</v>
      </c>
      <c r="B1175" s="4" t="str">
        <f t="shared" si="51"/>
        <v>Salida Nacional / National exit</v>
      </c>
      <c r="C1175" s="55">
        <f t="shared" si="52"/>
        <v>75.851665877268758</v>
      </c>
    </row>
    <row r="1176" spans="1:3" ht="15" customHeight="1" x14ac:dyDescent="0.45">
      <c r="A1176" s="36" t="str">
        <f>'Exit Capacity'!A28</f>
        <v>15.09</v>
      </c>
      <c r="B1176" s="4" t="str">
        <f t="shared" si="51"/>
        <v>Salida Nacional / National exit</v>
      </c>
      <c r="C1176" s="55">
        <f t="shared" si="52"/>
        <v>75.840722079339173</v>
      </c>
    </row>
    <row r="1177" spans="1:3" ht="15" customHeight="1" x14ac:dyDescent="0.45">
      <c r="A1177" s="36" t="str">
        <f>'Exit Capacity'!A29</f>
        <v>15.09AD</v>
      </c>
      <c r="B1177" s="4" t="str">
        <f t="shared" si="51"/>
        <v>Salida Nacional / National exit</v>
      </c>
      <c r="C1177" s="55">
        <f t="shared" si="52"/>
        <v>75.820438073408027</v>
      </c>
    </row>
    <row r="1178" spans="1:3" ht="15" customHeight="1" x14ac:dyDescent="0.45">
      <c r="A1178" s="36" t="str">
        <f>'Exit Capacity'!A30</f>
        <v>15.09X</v>
      </c>
      <c r="B1178" s="4" t="str">
        <f t="shared" si="51"/>
        <v>Salida Nacional / National exit</v>
      </c>
      <c r="C1178" s="55">
        <f t="shared" si="52"/>
        <v>75.754032570495596</v>
      </c>
    </row>
    <row r="1179" spans="1:3" ht="15" customHeight="1" x14ac:dyDescent="0.45">
      <c r="A1179" s="36" t="str">
        <f>'Exit Capacity'!A31</f>
        <v>15.09X.1</v>
      </c>
      <c r="B1179" s="4" t="str">
        <f t="shared" si="51"/>
        <v>Salida Nacional / National exit</v>
      </c>
      <c r="C1179" s="55">
        <f t="shared" si="52"/>
        <v>75.761921107615038</v>
      </c>
    </row>
    <row r="1180" spans="1:3" ht="15" customHeight="1" x14ac:dyDescent="0.45">
      <c r="A1180" s="36" t="str">
        <f>'Exit Capacity'!A32</f>
        <v>15.09X.1</v>
      </c>
      <c r="B1180" s="4" t="str">
        <f t="shared" si="51"/>
        <v>Salida Nacional / National exit</v>
      </c>
      <c r="C1180" s="55">
        <f t="shared" si="52"/>
        <v>75.729961841681927</v>
      </c>
    </row>
    <row r="1181" spans="1:3" ht="15" customHeight="1" x14ac:dyDescent="0.45">
      <c r="A1181" s="36" t="str">
        <f>'Exit Capacity'!A33</f>
        <v>15.10</v>
      </c>
      <c r="B1181" s="4" t="str">
        <f t="shared" si="51"/>
        <v>Salida Nacional / National exit</v>
      </c>
      <c r="C1181" s="55">
        <f t="shared" si="52"/>
        <v>75.718145915896798</v>
      </c>
    </row>
    <row r="1182" spans="1:3" ht="15" customHeight="1" x14ac:dyDescent="0.45">
      <c r="A1182" s="36" t="str">
        <f>'Exit Capacity'!A34</f>
        <v>15.11</v>
      </c>
      <c r="B1182" s="4" t="str">
        <f t="shared" si="51"/>
        <v>Salida Nacional / National exit</v>
      </c>
      <c r="C1182" s="55">
        <f t="shared" si="52"/>
        <v>75.570511801296803</v>
      </c>
    </row>
    <row r="1183" spans="1:3" ht="15" customHeight="1" x14ac:dyDescent="0.45">
      <c r="A1183" s="36" t="str">
        <f>'Exit Capacity'!A35</f>
        <v>15.12</v>
      </c>
      <c r="B1183" s="4" t="str">
        <f t="shared" si="51"/>
        <v>Salida Nacional / National exit</v>
      </c>
      <c r="C1183" s="55">
        <f t="shared" si="52"/>
        <v>75.592597324428652</v>
      </c>
    </row>
    <row r="1184" spans="1:3" ht="15" customHeight="1" x14ac:dyDescent="0.45">
      <c r="A1184" s="36" t="str">
        <f>'Exit Capacity'!A36</f>
        <v>15.13E.C.</v>
      </c>
      <c r="B1184" s="4" t="str">
        <f t="shared" si="51"/>
        <v>Salida Nacional / National exit</v>
      </c>
      <c r="C1184" s="55">
        <f t="shared" si="52"/>
        <v>75.649055429312199</v>
      </c>
    </row>
    <row r="1185" spans="1:3" ht="15" customHeight="1" x14ac:dyDescent="0.45">
      <c r="A1185" s="36" t="str">
        <f>'Exit Capacity'!A37</f>
        <v>15.14</v>
      </c>
      <c r="B1185" s="4" t="str">
        <f t="shared" si="51"/>
        <v>Salida Nacional / National exit</v>
      </c>
      <c r="C1185" s="55">
        <f t="shared" si="52"/>
        <v>75.649058427618343</v>
      </c>
    </row>
    <row r="1186" spans="1:3" ht="15" customHeight="1" x14ac:dyDescent="0.45">
      <c r="A1186" s="36" t="str">
        <f>'Exit Capacity'!A38</f>
        <v>15.15</v>
      </c>
      <c r="B1186" s="4" t="str">
        <f t="shared" si="51"/>
        <v>Salida Nacional / National exit</v>
      </c>
      <c r="C1186" s="55">
        <f t="shared" si="52"/>
        <v>75.679979958986635</v>
      </c>
    </row>
    <row r="1187" spans="1:3" ht="15" customHeight="1" x14ac:dyDescent="0.45">
      <c r="A1187" s="36" t="str">
        <f>'Exit Capacity'!A39</f>
        <v>15.16</v>
      </c>
      <c r="B1187" s="4" t="str">
        <f t="shared" si="51"/>
        <v>Salida Nacional / National exit</v>
      </c>
      <c r="C1187" s="55">
        <f t="shared" si="52"/>
        <v>75.740036031255201</v>
      </c>
    </row>
    <row r="1188" spans="1:3" ht="15" customHeight="1" x14ac:dyDescent="0.45">
      <c r="A1188" s="36" t="str">
        <f>'Exit Capacity'!A40</f>
        <v>15.17</v>
      </c>
      <c r="B1188" s="4" t="str">
        <f t="shared" si="51"/>
        <v>Salida Nacional / National exit</v>
      </c>
      <c r="C1188" s="55">
        <f t="shared" si="52"/>
        <v>75.762919103824032</v>
      </c>
    </row>
    <row r="1189" spans="1:3" ht="15" customHeight="1" x14ac:dyDescent="0.45">
      <c r="A1189" s="36" t="str">
        <f>'Exit Capacity'!A41</f>
        <v>15.19</v>
      </c>
      <c r="B1189" s="4" t="str">
        <f t="shared" si="51"/>
        <v>Salida Nacional / National exit</v>
      </c>
      <c r="C1189" s="55">
        <f t="shared" si="52"/>
        <v>75.180922315364327</v>
      </c>
    </row>
    <row r="1190" spans="1:3" ht="15" customHeight="1" x14ac:dyDescent="0.45">
      <c r="A1190" s="36" t="str">
        <f>'Exit Capacity'!A42</f>
        <v>15.19</v>
      </c>
      <c r="B1190" s="4" t="str">
        <f t="shared" si="51"/>
        <v>Salida Nacional / National exit</v>
      </c>
      <c r="C1190" s="55">
        <f t="shared" si="52"/>
        <v>82.942098316566032</v>
      </c>
    </row>
    <row r="1191" spans="1:3" ht="15" customHeight="1" x14ac:dyDescent="0.45">
      <c r="A1191" s="36" t="str">
        <f>'Exit Capacity'!A43</f>
        <v>15.20.05</v>
      </c>
      <c r="B1191" s="4" t="str">
        <f t="shared" si="51"/>
        <v>Salida Nacional / National exit</v>
      </c>
      <c r="C1191" s="55">
        <f t="shared" si="52"/>
        <v>98.016657377553855</v>
      </c>
    </row>
    <row r="1192" spans="1:3" ht="15" customHeight="1" x14ac:dyDescent="0.45">
      <c r="A1192" s="36" t="str">
        <f>'Exit Capacity'!A44</f>
        <v>15.20.06</v>
      </c>
      <c r="B1192" s="4" t="str">
        <f t="shared" si="51"/>
        <v>Salida Nacional / National exit</v>
      </c>
      <c r="C1192" s="55">
        <f t="shared" si="52"/>
        <v>99.819033100412597</v>
      </c>
    </row>
    <row r="1193" spans="1:3" ht="15" customHeight="1" x14ac:dyDescent="0.45">
      <c r="A1193" s="36" t="str">
        <f>'Exit Capacity'!A45</f>
        <v>15.20A.1</v>
      </c>
      <c r="B1193" s="4" t="str">
        <f t="shared" si="51"/>
        <v>Salida Nacional / National exit</v>
      </c>
      <c r="C1193" s="55">
        <f t="shared" si="52"/>
        <v>75.942662700848231</v>
      </c>
    </row>
    <row r="1194" spans="1:3" ht="15" customHeight="1" x14ac:dyDescent="0.45">
      <c r="A1194" s="36" t="str">
        <f>'Exit Capacity'!A46</f>
        <v>15.21</v>
      </c>
      <c r="B1194" s="4" t="str">
        <f t="shared" si="51"/>
        <v>Salida Nacional / National exit</v>
      </c>
      <c r="C1194" s="55">
        <f t="shared" si="52"/>
        <v>76.803719730473375</v>
      </c>
    </row>
    <row r="1195" spans="1:3" ht="15" customHeight="1" x14ac:dyDescent="0.45">
      <c r="A1195" s="36" t="str">
        <f>'Exit Capacity'!A47</f>
        <v>15.22</v>
      </c>
      <c r="B1195" s="4" t="str">
        <f t="shared" si="51"/>
        <v>Salida Nacional / National exit</v>
      </c>
      <c r="C1195" s="55">
        <f t="shared" si="52"/>
        <v>77.58360368566143</v>
      </c>
    </row>
    <row r="1196" spans="1:3" ht="15" customHeight="1" x14ac:dyDescent="0.45">
      <c r="A1196" s="36" t="str">
        <f>'Exit Capacity'!A48</f>
        <v>15.23</v>
      </c>
      <c r="B1196" s="4" t="str">
        <f t="shared" si="51"/>
        <v>Salida Nacional / National exit</v>
      </c>
      <c r="C1196" s="55">
        <f t="shared" si="52"/>
        <v>78.050732559930012</v>
      </c>
    </row>
    <row r="1197" spans="1:3" ht="15" customHeight="1" x14ac:dyDescent="0.45">
      <c r="A1197" s="36" t="str">
        <f>'Exit Capacity'!A49</f>
        <v>15.24</v>
      </c>
      <c r="B1197" s="4" t="str">
        <f t="shared" si="51"/>
        <v>Salida Nacional / National exit</v>
      </c>
      <c r="C1197" s="55">
        <f t="shared" si="52"/>
        <v>78.664476036608917</v>
      </c>
    </row>
    <row r="1198" spans="1:3" ht="15" customHeight="1" x14ac:dyDescent="0.45">
      <c r="A1198" s="36" t="str">
        <f>'Exit Capacity'!A50</f>
        <v>15.26</v>
      </c>
      <c r="B1198" s="4" t="str">
        <f t="shared" si="51"/>
        <v>Salida Nacional / National exit</v>
      </c>
      <c r="C1198" s="55">
        <f t="shared" si="52"/>
        <v>79.87286344304033</v>
      </c>
    </row>
    <row r="1199" spans="1:3" ht="15" customHeight="1" x14ac:dyDescent="0.45">
      <c r="A1199" s="36" t="str">
        <f>'Exit Capacity'!A51</f>
        <v>15.28-16</v>
      </c>
      <c r="B1199" s="4" t="str">
        <f t="shared" si="51"/>
        <v>Salida Nacional / National exit</v>
      </c>
      <c r="C1199" s="55">
        <f t="shared" si="52"/>
        <v>80.783545188340256</v>
      </c>
    </row>
    <row r="1200" spans="1:3" ht="15" customHeight="1" x14ac:dyDescent="0.45">
      <c r="A1200" s="36" t="str">
        <f>'Exit Capacity'!A52</f>
        <v>15.28-16</v>
      </c>
      <c r="B1200" s="4" t="str">
        <f t="shared" si="51"/>
        <v>Salida Nacional / National exit</v>
      </c>
      <c r="C1200" s="55">
        <f t="shared" si="52"/>
        <v>82.171838728866717</v>
      </c>
    </row>
    <row r="1201" spans="1:3" ht="15" customHeight="1" x14ac:dyDescent="0.45">
      <c r="A1201" s="36" t="str">
        <f>'Exit Capacity'!A53</f>
        <v>15.31</v>
      </c>
      <c r="B1201" s="4" t="str">
        <f t="shared" si="51"/>
        <v>Salida Nacional / National exit</v>
      </c>
      <c r="C1201" s="55">
        <f t="shared" si="52"/>
        <v>81.57164735590483</v>
      </c>
    </row>
    <row r="1202" spans="1:3" ht="15" customHeight="1" x14ac:dyDescent="0.45">
      <c r="A1202" s="36" t="str">
        <f>'Exit Capacity'!A54</f>
        <v>15.31.1A</v>
      </c>
      <c r="B1202" s="4" t="str">
        <f t="shared" si="51"/>
        <v>Salida Nacional / National exit</v>
      </c>
      <c r="C1202" s="55">
        <f t="shared" si="52"/>
        <v>81.497626844659578</v>
      </c>
    </row>
    <row r="1203" spans="1:3" ht="15" customHeight="1" x14ac:dyDescent="0.45">
      <c r="A1203" s="36" t="str">
        <f>'Exit Capacity'!A55</f>
        <v>15.31.3</v>
      </c>
      <c r="B1203" s="4" t="str">
        <f t="shared" si="51"/>
        <v>Salida Nacional / National exit</v>
      </c>
      <c r="C1203" s="55">
        <f t="shared" si="52"/>
        <v>80.921239439354764</v>
      </c>
    </row>
    <row r="1204" spans="1:3" ht="15" customHeight="1" x14ac:dyDescent="0.45">
      <c r="A1204" s="36" t="str">
        <f>'Exit Capacity'!A56</f>
        <v>15.31A.2</v>
      </c>
      <c r="B1204" s="4" t="str">
        <f t="shared" si="51"/>
        <v>Salida Nacional / National exit</v>
      </c>
      <c r="C1204" s="55">
        <f t="shared" si="52"/>
        <v>81.155898570302071</v>
      </c>
    </row>
    <row r="1205" spans="1:3" ht="15" customHeight="1" x14ac:dyDescent="0.45">
      <c r="A1205" s="36" t="str">
        <f>'Exit Capacity'!A57</f>
        <v>15.31A.4</v>
      </c>
      <c r="B1205" s="4" t="str">
        <f t="shared" si="51"/>
        <v>Salida Nacional / National exit</v>
      </c>
      <c r="C1205" s="55">
        <f t="shared" si="52"/>
        <v>80.31113514029866</v>
      </c>
    </row>
    <row r="1206" spans="1:3" ht="15" customHeight="1" x14ac:dyDescent="0.45">
      <c r="A1206" s="36" t="str">
        <f>'Exit Capacity'!A58</f>
        <v>15.34</v>
      </c>
      <c r="B1206" s="4" t="str">
        <f t="shared" si="51"/>
        <v>Salida Nacional / National exit</v>
      </c>
      <c r="C1206" s="55">
        <f t="shared" si="52"/>
        <v>82.122586185085524</v>
      </c>
    </row>
    <row r="1207" spans="1:3" ht="15" customHeight="1" x14ac:dyDescent="0.45">
      <c r="A1207" s="36" t="str">
        <f>'Exit Capacity'!A59</f>
        <v>16A</v>
      </c>
      <c r="B1207" s="4" t="str">
        <f t="shared" si="51"/>
        <v>Salida Nacional / National exit</v>
      </c>
      <c r="C1207" s="55">
        <f t="shared" si="52"/>
        <v>76.337692974684202</v>
      </c>
    </row>
    <row r="1208" spans="1:3" ht="15" customHeight="1" x14ac:dyDescent="0.45">
      <c r="A1208" s="36" t="str">
        <f>'Exit Capacity'!A60</f>
        <v>19</v>
      </c>
      <c r="B1208" s="4" t="str">
        <f t="shared" si="51"/>
        <v>Salida Nacional / National exit</v>
      </c>
      <c r="C1208" s="55">
        <f t="shared" si="52"/>
        <v>77.660674707308829</v>
      </c>
    </row>
    <row r="1209" spans="1:3" ht="15" customHeight="1" x14ac:dyDescent="0.45">
      <c r="A1209" s="36" t="str">
        <f>'Exit Capacity'!A61</f>
        <v>20</v>
      </c>
      <c r="B1209" s="4" t="str">
        <f t="shared" si="51"/>
        <v>Salida Nacional / National exit</v>
      </c>
      <c r="C1209" s="55">
        <f t="shared" si="52"/>
        <v>77.833283022846928</v>
      </c>
    </row>
    <row r="1210" spans="1:3" ht="15" customHeight="1" x14ac:dyDescent="0.45">
      <c r="A1210" s="36" t="str">
        <f>'Exit Capacity'!A62</f>
        <v>20</v>
      </c>
      <c r="B1210" s="4" t="str">
        <f t="shared" si="51"/>
        <v>Salida Nacional / National exit</v>
      </c>
      <c r="C1210" s="55">
        <f t="shared" si="52"/>
        <v>77.795294274382883</v>
      </c>
    </row>
    <row r="1211" spans="1:3" ht="15" customHeight="1" x14ac:dyDescent="0.45">
      <c r="A1211" s="36" t="str">
        <f>'Exit Capacity'!A63</f>
        <v>21</v>
      </c>
      <c r="B1211" s="4" t="str">
        <f t="shared" si="51"/>
        <v>Salida Nacional / National exit</v>
      </c>
      <c r="C1211" s="55">
        <f t="shared" si="52"/>
        <v>77.645238717949937</v>
      </c>
    </row>
    <row r="1212" spans="1:3" ht="15" customHeight="1" x14ac:dyDescent="0.45">
      <c r="A1212" s="36" t="str">
        <f>'Exit Capacity'!A64</f>
        <v>22</v>
      </c>
      <c r="B1212" s="4" t="str">
        <f t="shared" si="51"/>
        <v>Salida Nacional / National exit</v>
      </c>
      <c r="C1212" s="55">
        <f t="shared" si="52"/>
        <v>77.49908650542163</v>
      </c>
    </row>
    <row r="1213" spans="1:3" ht="15" customHeight="1" x14ac:dyDescent="0.45">
      <c r="A1213" s="36" t="str">
        <f>'Exit Capacity'!A65</f>
        <v>23</v>
      </c>
      <c r="B1213" s="4" t="str">
        <f t="shared" si="51"/>
        <v>Salida Nacional / National exit</v>
      </c>
      <c r="C1213" s="55">
        <f t="shared" si="52"/>
        <v>77.381121944253707</v>
      </c>
    </row>
    <row r="1214" spans="1:3" ht="15" customHeight="1" x14ac:dyDescent="0.45">
      <c r="A1214" s="36" t="str">
        <f>'Exit Capacity'!A66</f>
        <v>23A</v>
      </c>
      <c r="B1214" s="4" t="str">
        <f t="shared" si="51"/>
        <v>Salida Nacional / National exit</v>
      </c>
      <c r="C1214" s="55">
        <f t="shared" si="52"/>
        <v>77.235064703596592</v>
      </c>
    </row>
    <row r="1215" spans="1:3" ht="15" customHeight="1" x14ac:dyDescent="0.45">
      <c r="A1215" s="36" t="str">
        <f>'Exit Capacity'!A67</f>
        <v>24</v>
      </c>
      <c r="B1215" s="4" t="str">
        <f t="shared" si="51"/>
        <v>Salida Nacional / National exit</v>
      </c>
      <c r="C1215" s="55">
        <f t="shared" si="52"/>
        <v>77.146085557506638</v>
      </c>
    </row>
    <row r="1216" spans="1:3" ht="15" customHeight="1" x14ac:dyDescent="0.45">
      <c r="A1216" s="36" t="str">
        <f>'Exit Capacity'!A68</f>
        <v>24A</v>
      </c>
      <c r="B1216" s="4" t="str">
        <f t="shared" si="51"/>
        <v>Salida Nacional / National exit</v>
      </c>
      <c r="C1216" s="55">
        <f t="shared" si="52"/>
        <v>77.105571367946865</v>
      </c>
    </row>
    <row r="1217" spans="1:3" ht="15" customHeight="1" x14ac:dyDescent="0.45">
      <c r="A1217" s="36" t="str">
        <f>'Exit Capacity'!A69</f>
        <v>24E.C.</v>
      </c>
      <c r="B1217" s="4" t="str">
        <f t="shared" si="51"/>
        <v>Salida Nacional / National exit</v>
      </c>
      <c r="C1217" s="55">
        <f t="shared" si="52"/>
        <v>77.146080477994445</v>
      </c>
    </row>
    <row r="1218" spans="1:3" ht="15" customHeight="1" x14ac:dyDescent="0.45">
      <c r="A1218" s="36" t="str">
        <f>'Exit Capacity'!A70</f>
        <v>25A</v>
      </c>
      <c r="B1218" s="4" t="str">
        <f t="shared" si="51"/>
        <v>Salida Nacional / National exit</v>
      </c>
      <c r="C1218" s="55">
        <f t="shared" si="52"/>
        <v>77.025487778102246</v>
      </c>
    </row>
    <row r="1219" spans="1:3" ht="15" customHeight="1" x14ac:dyDescent="0.45">
      <c r="A1219" s="36" t="str">
        <f>'Exit Capacity'!A71</f>
        <v>25X</v>
      </c>
      <c r="B1219" s="4" t="str">
        <f t="shared" si="51"/>
        <v>Salida Nacional / National exit</v>
      </c>
      <c r="C1219" s="55">
        <f t="shared" si="52"/>
        <v>77.015506536567003</v>
      </c>
    </row>
    <row r="1220" spans="1:3" ht="15" customHeight="1" x14ac:dyDescent="0.45">
      <c r="A1220" s="36" t="str">
        <f>'Exit Capacity'!A72</f>
        <v>25X</v>
      </c>
      <c r="B1220" s="4" t="str">
        <f t="shared" si="51"/>
        <v>Salida Nacional / National exit</v>
      </c>
      <c r="C1220" s="55">
        <f t="shared" si="52"/>
        <v>76.914937273892107</v>
      </c>
    </row>
    <row r="1221" spans="1:3" ht="15" customHeight="1" x14ac:dyDescent="0.45">
      <c r="A1221" s="36" t="str">
        <f>'Exit Capacity'!A73</f>
        <v>27X</v>
      </c>
      <c r="B1221" s="4" t="str">
        <f t="shared" si="51"/>
        <v>Salida Nacional / National exit</v>
      </c>
      <c r="C1221" s="55">
        <f t="shared" si="52"/>
        <v>76.810030107771354</v>
      </c>
    </row>
    <row r="1222" spans="1:3" ht="15" customHeight="1" x14ac:dyDescent="0.45">
      <c r="A1222" s="36" t="str">
        <f>'Exit Capacity'!A74</f>
        <v>28</v>
      </c>
      <c r="B1222" s="4" t="str">
        <f t="shared" si="51"/>
        <v>Salida Nacional / National exit</v>
      </c>
      <c r="C1222" s="55">
        <f t="shared" si="52"/>
        <v>76.765914544039276</v>
      </c>
    </row>
    <row r="1223" spans="1:3" ht="15" customHeight="1" x14ac:dyDescent="0.45">
      <c r="A1223" s="36" t="str">
        <f>'Exit Capacity'!A75</f>
        <v>28A</v>
      </c>
      <c r="B1223" s="4" t="str">
        <f t="shared" si="51"/>
        <v>Salida Nacional / National exit</v>
      </c>
      <c r="C1223" s="55">
        <f t="shared" si="52"/>
        <v>76.710390395834835</v>
      </c>
    </row>
    <row r="1224" spans="1:3" ht="15" customHeight="1" x14ac:dyDescent="0.45">
      <c r="A1224" s="36" t="str">
        <f>'Exit Capacity'!A76</f>
        <v>29</v>
      </c>
      <c r="B1224" s="4" t="str">
        <f t="shared" ref="B1224:B1287" si="53">B937</f>
        <v>Salida Nacional / National exit</v>
      </c>
      <c r="C1224" s="55">
        <f t="shared" ref="C1224:C1287" si="54">IF(C76=0,"",C937/C76)</f>
        <v>76.389829398420218</v>
      </c>
    </row>
    <row r="1225" spans="1:3" ht="15" customHeight="1" x14ac:dyDescent="0.45">
      <c r="A1225" s="36" t="str">
        <f>'Exit Capacity'!A77</f>
        <v>30</v>
      </c>
      <c r="B1225" s="4" t="str">
        <f t="shared" si="53"/>
        <v>Salida Nacional / National exit</v>
      </c>
      <c r="C1225" s="55">
        <f t="shared" si="54"/>
        <v>75.491923619319451</v>
      </c>
    </row>
    <row r="1226" spans="1:3" ht="15" customHeight="1" x14ac:dyDescent="0.45">
      <c r="A1226" s="36" t="str">
        <f>'Exit Capacity'!A78</f>
        <v>32</v>
      </c>
      <c r="B1226" s="4" t="str">
        <f t="shared" si="53"/>
        <v>Salida Nacional / National exit</v>
      </c>
      <c r="C1226" s="55">
        <f t="shared" si="54"/>
        <v>74.987765078699624</v>
      </c>
    </row>
    <row r="1227" spans="1:3" ht="15" customHeight="1" x14ac:dyDescent="0.45">
      <c r="A1227" s="36" t="str">
        <f>'Exit Capacity'!A79</f>
        <v>33</v>
      </c>
      <c r="B1227" s="4" t="str">
        <f t="shared" si="53"/>
        <v>Salida Nacional / National exit</v>
      </c>
      <c r="C1227" s="55">
        <f t="shared" si="54"/>
        <v>75.130099602106029</v>
      </c>
    </row>
    <row r="1228" spans="1:3" ht="15" customHeight="1" x14ac:dyDescent="0.45">
      <c r="A1228" s="36" t="str">
        <f>'Exit Capacity'!A80</f>
        <v>33X</v>
      </c>
      <c r="B1228" s="4" t="str">
        <f t="shared" si="53"/>
        <v>Salida Nacional / National exit</v>
      </c>
      <c r="C1228" s="55">
        <f t="shared" si="54"/>
        <v>75.216869639222168</v>
      </c>
    </row>
    <row r="1229" spans="1:3" ht="15" customHeight="1" x14ac:dyDescent="0.45">
      <c r="A1229" s="36" t="str">
        <f>'Exit Capacity'!A81</f>
        <v>34</v>
      </c>
      <c r="B1229" s="4" t="str">
        <f t="shared" si="53"/>
        <v>Salida Nacional / National exit</v>
      </c>
      <c r="C1229" s="55">
        <f t="shared" si="54"/>
        <v>75.280907177089162</v>
      </c>
    </row>
    <row r="1230" spans="1:3" ht="15" customHeight="1" x14ac:dyDescent="0.45">
      <c r="A1230" s="36" t="str">
        <f>'Exit Capacity'!A82</f>
        <v>34</v>
      </c>
      <c r="B1230" s="4" t="str">
        <f t="shared" si="53"/>
        <v>Salida Nacional / National exit</v>
      </c>
      <c r="C1230" s="55">
        <f t="shared" si="54"/>
        <v>74.270097420424619</v>
      </c>
    </row>
    <row r="1231" spans="1:3" ht="15" customHeight="1" x14ac:dyDescent="0.45">
      <c r="A1231" s="36" t="str">
        <f>'Exit Capacity'!A83</f>
        <v>35X</v>
      </c>
      <c r="B1231" s="4" t="str">
        <f t="shared" si="53"/>
        <v>Salida Nacional / National exit</v>
      </c>
      <c r="C1231" s="55" t="str">
        <f t="shared" si="54"/>
        <v/>
      </c>
    </row>
    <row r="1232" spans="1:3" ht="15" customHeight="1" x14ac:dyDescent="0.45">
      <c r="A1232" s="36" t="str">
        <f>'Exit Capacity'!A84</f>
        <v>36</v>
      </c>
      <c r="B1232" s="4" t="str">
        <f t="shared" si="53"/>
        <v>Salida Nacional / National exit</v>
      </c>
      <c r="C1232" s="55">
        <f t="shared" si="54"/>
        <v>77.021507741513688</v>
      </c>
    </row>
    <row r="1233" spans="1:3" ht="15" customHeight="1" x14ac:dyDescent="0.45">
      <c r="A1233" s="36" t="str">
        <f>'Exit Capacity'!A85</f>
        <v>38</v>
      </c>
      <c r="B1233" s="4" t="str">
        <f t="shared" si="53"/>
        <v>Salida Nacional / National exit</v>
      </c>
      <c r="C1233" s="55">
        <f t="shared" si="54"/>
        <v>78.005171626030261</v>
      </c>
    </row>
    <row r="1234" spans="1:3" ht="15" customHeight="1" x14ac:dyDescent="0.45">
      <c r="A1234" s="36" t="str">
        <f>'Exit Capacity'!A86</f>
        <v>38X.02</v>
      </c>
      <c r="B1234" s="4" t="str">
        <f t="shared" si="53"/>
        <v>Salida Nacional / National exit</v>
      </c>
      <c r="C1234" s="55">
        <f t="shared" si="54"/>
        <v>78.798623465121111</v>
      </c>
    </row>
    <row r="1235" spans="1:3" ht="15" customHeight="1" x14ac:dyDescent="0.45">
      <c r="A1235" s="36" t="str">
        <f>'Exit Capacity'!A87</f>
        <v>39.01</v>
      </c>
      <c r="B1235" s="4" t="str">
        <f t="shared" si="53"/>
        <v>Salida Nacional / National exit</v>
      </c>
      <c r="C1235" s="55">
        <f t="shared" si="54"/>
        <v>79.209178048727509</v>
      </c>
    </row>
    <row r="1236" spans="1:3" ht="15" customHeight="1" x14ac:dyDescent="0.45">
      <c r="A1236" s="36" t="str">
        <f>'Exit Capacity'!A88</f>
        <v>4</v>
      </c>
      <c r="B1236" s="4" t="str">
        <f t="shared" si="53"/>
        <v>Salida Nacional / National exit</v>
      </c>
      <c r="C1236" s="55">
        <f t="shared" si="54"/>
        <v>90.681511405183159</v>
      </c>
    </row>
    <row r="1237" spans="1:3" ht="15" customHeight="1" x14ac:dyDescent="0.45">
      <c r="A1237" s="36" t="str">
        <f>'Exit Capacity'!A89</f>
        <v>40</v>
      </c>
      <c r="B1237" s="4" t="str">
        <f t="shared" si="53"/>
        <v>Salida Nacional / National exit</v>
      </c>
      <c r="C1237" s="55">
        <f t="shared" si="54"/>
        <v>80.193327043469893</v>
      </c>
    </row>
    <row r="1238" spans="1:3" ht="15" customHeight="1" x14ac:dyDescent="0.45">
      <c r="A1238" s="36" t="str">
        <f>'Exit Capacity'!A90</f>
        <v>41.01</v>
      </c>
      <c r="B1238" s="4" t="str">
        <f t="shared" si="53"/>
        <v>Salida Nacional / National exit</v>
      </c>
      <c r="C1238" s="55">
        <f t="shared" si="54"/>
        <v>81.716184055590617</v>
      </c>
    </row>
    <row r="1239" spans="1:3" ht="15" customHeight="1" x14ac:dyDescent="0.45">
      <c r="A1239" s="36" t="str">
        <f>'Exit Capacity'!A91</f>
        <v>41.02</v>
      </c>
      <c r="B1239" s="4" t="str">
        <f t="shared" si="53"/>
        <v>Salida Nacional / National exit</v>
      </c>
      <c r="C1239" s="55">
        <f t="shared" si="54"/>
        <v>83.243874801872593</v>
      </c>
    </row>
    <row r="1240" spans="1:3" ht="15" customHeight="1" x14ac:dyDescent="0.45">
      <c r="A1240" s="36" t="str">
        <f>'Exit Capacity'!A92</f>
        <v>41.02</v>
      </c>
      <c r="B1240" s="4" t="str">
        <f t="shared" si="53"/>
        <v>Salida Nacional / National exit</v>
      </c>
      <c r="C1240" s="55">
        <f t="shared" si="54"/>
        <v>83.859751366951343</v>
      </c>
    </row>
    <row r="1241" spans="1:3" ht="15" customHeight="1" x14ac:dyDescent="0.45">
      <c r="A1241" s="36" t="str">
        <f>'Exit Capacity'!A93</f>
        <v>41.03X01</v>
      </c>
      <c r="B1241" s="4" t="str">
        <f t="shared" si="53"/>
        <v>Salida Nacional / National exit</v>
      </c>
      <c r="C1241" s="55">
        <f t="shared" si="54"/>
        <v>84.276996212058478</v>
      </c>
    </row>
    <row r="1242" spans="1:3" ht="15" customHeight="1" x14ac:dyDescent="0.45">
      <c r="A1242" s="36" t="str">
        <f>'Exit Capacity'!A94</f>
        <v>41.04</v>
      </c>
      <c r="B1242" s="4" t="str">
        <f t="shared" si="53"/>
        <v>Salida Nacional / National exit</v>
      </c>
      <c r="C1242" s="55">
        <f t="shared" si="54"/>
        <v>85.271810076249821</v>
      </c>
    </row>
    <row r="1243" spans="1:3" ht="15" customHeight="1" x14ac:dyDescent="0.45">
      <c r="A1243" s="36" t="str">
        <f>'Exit Capacity'!A95</f>
        <v>41.05</v>
      </c>
      <c r="B1243" s="4" t="str">
        <f t="shared" si="53"/>
        <v>Salida Nacional / National exit</v>
      </c>
      <c r="C1243" s="55">
        <f t="shared" si="54"/>
        <v>86.11859601579566</v>
      </c>
    </row>
    <row r="1244" spans="1:3" ht="15" customHeight="1" x14ac:dyDescent="0.45">
      <c r="A1244" s="36" t="str">
        <f>'Exit Capacity'!A96</f>
        <v>41.06</v>
      </c>
      <c r="B1244" s="4" t="str">
        <f t="shared" si="53"/>
        <v>Salida Nacional / National exit</v>
      </c>
      <c r="C1244" s="55">
        <f t="shared" si="54"/>
        <v>87.135755948483805</v>
      </c>
    </row>
    <row r="1245" spans="1:3" ht="15" customHeight="1" x14ac:dyDescent="0.45">
      <c r="A1245" s="36" t="str">
        <f>'Exit Capacity'!A97</f>
        <v>41.07X</v>
      </c>
      <c r="B1245" s="4" t="str">
        <f t="shared" si="53"/>
        <v>Salida Nacional / National exit</v>
      </c>
      <c r="C1245" s="55">
        <f t="shared" si="54"/>
        <v>87.4306294661084</v>
      </c>
    </row>
    <row r="1246" spans="1:3" ht="15" customHeight="1" x14ac:dyDescent="0.45">
      <c r="A1246" s="36" t="str">
        <f>'Exit Capacity'!A98</f>
        <v>41.08</v>
      </c>
      <c r="B1246" s="4" t="str">
        <f t="shared" si="53"/>
        <v>Salida Nacional / National exit</v>
      </c>
      <c r="C1246" s="55">
        <f t="shared" si="54"/>
        <v>89.13401469803199</v>
      </c>
    </row>
    <row r="1247" spans="1:3" ht="15" customHeight="1" x14ac:dyDescent="0.45">
      <c r="A1247" s="36" t="str">
        <f>'Exit Capacity'!A99</f>
        <v>41.09</v>
      </c>
      <c r="B1247" s="4" t="str">
        <f t="shared" si="53"/>
        <v>Salida Nacional / National exit</v>
      </c>
      <c r="C1247" s="55">
        <f t="shared" si="54"/>
        <v>91.176847351407105</v>
      </c>
    </row>
    <row r="1248" spans="1:3" ht="15" customHeight="1" x14ac:dyDescent="0.45">
      <c r="A1248" s="36" t="str">
        <f>'Exit Capacity'!A100</f>
        <v>41.10</v>
      </c>
      <c r="B1248" s="4" t="str">
        <f t="shared" si="53"/>
        <v>Salida Nacional / National exit</v>
      </c>
      <c r="C1248" s="55">
        <f t="shared" si="54"/>
        <v>92.652515504363166</v>
      </c>
    </row>
    <row r="1249" spans="1:3" ht="15" customHeight="1" x14ac:dyDescent="0.45">
      <c r="A1249" s="36" t="str">
        <f>'Exit Capacity'!A101</f>
        <v>41-16</v>
      </c>
      <c r="B1249" s="4" t="str">
        <f t="shared" si="53"/>
        <v>Salida Nacional / National exit</v>
      </c>
      <c r="C1249" s="55">
        <f t="shared" si="54"/>
        <v>80.406160569110924</v>
      </c>
    </row>
    <row r="1250" spans="1:3" ht="15" customHeight="1" x14ac:dyDescent="0.45">
      <c r="A1250" s="36" t="str">
        <f>'Exit Capacity'!A102</f>
        <v>41-16</v>
      </c>
      <c r="B1250" s="4" t="str">
        <f t="shared" si="53"/>
        <v>Salida Nacional / National exit</v>
      </c>
      <c r="C1250" s="55">
        <f t="shared" si="54"/>
        <v>80.414762096395933</v>
      </c>
    </row>
    <row r="1251" spans="1:3" ht="15" customHeight="1" x14ac:dyDescent="0.45">
      <c r="A1251" s="36" t="str">
        <f>'Exit Capacity'!A103</f>
        <v>43X.00</v>
      </c>
      <c r="B1251" s="4" t="str">
        <f t="shared" si="53"/>
        <v>Salida Nacional / National exit</v>
      </c>
      <c r="C1251" s="55">
        <f t="shared" si="54"/>
        <v>79.465822700864692</v>
      </c>
    </row>
    <row r="1252" spans="1:3" ht="15" customHeight="1" x14ac:dyDescent="0.45">
      <c r="A1252" s="36" t="str">
        <f>'Exit Capacity'!A104</f>
        <v>45.01DXC</v>
      </c>
      <c r="B1252" s="4" t="str">
        <f t="shared" si="53"/>
        <v>Salida Nacional / National exit</v>
      </c>
      <c r="C1252" s="55">
        <f t="shared" si="54"/>
        <v>80.24748650779145</v>
      </c>
    </row>
    <row r="1253" spans="1:3" ht="15" customHeight="1" x14ac:dyDescent="0.45">
      <c r="A1253" s="36" t="str">
        <f>'Exit Capacity'!A105</f>
        <v>45.02</v>
      </c>
      <c r="B1253" s="4" t="str">
        <f t="shared" si="53"/>
        <v>Salida Nacional / National exit</v>
      </c>
      <c r="C1253" s="55">
        <f t="shared" si="54"/>
        <v>81.123011834823998</v>
      </c>
    </row>
    <row r="1254" spans="1:3" ht="15" customHeight="1" x14ac:dyDescent="0.45">
      <c r="A1254" s="36" t="str">
        <f>'Exit Capacity'!A106</f>
        <v>45.03</v>
      </c>
      <c r="B1254" s="4" t="str">
        <f t="shared" si="53"/>
        <v>Salida Nacional / National exit</v>
      </c>
      <c r="C1254" s="55">
        <f t="shared" si="54"/>
        <v>81.325774050416257</v>
      </c>
    </row>
    <row r="1255" spans="1:3" ht="15" customHeight="1" x14ac:dyDescent="0.45">
      <c r="A1255" s="36" t="str">
        <f>'Exit Capacity'!A107</f>
        <v>45.04</v>
      </c>
      <c r="B1255" s="4" t="str">
        <f t="shared" si="53"/>
        <v>Salida Nacional / National exit</v>
      </c>
      <c r="C1255" s="55">
        <f t="shared" si="54"/>
        <v>81.470192798397278</v>
      </c>
    </row>
    <row r="1256" spans="1:3" ht="15" customHeight="1" x14ac:dyDescent="0.45">
      <c r="A1256" s="36" t="str">
        <f>'Exit Capacity'!A108</f>
        <v>45-16</v>
      </c>
      <c r="B1256" s="4" t="str">
        <f t="shared" si="53"/>
        <v>Salida Nacional / National exit</v>
      </c>
      <c r="C1256" s="55">
        <f t="shared" si="54"/>
        <v>80.235647156959871</v>
      </c>
    </row>
    <row r="1257" spans="1:3" ht="15" customHeight="1" x14ac:dyDescent="0.45">
      <c r="A1257" s="36" t="str">
        <f>'Exit Capacity'!A109</f>
        <v>5D.03</v>
      </c>
      <c r="B1257" s="4" t="str">
        <f t="shared" si="53"/>
        <v>Salida Nacional / National exit</v>
      </c>
      <c r="C1257" s="55">
        <f t="shared" si="54"/>
        <v>94.195228208685151</v>
      </c>
    </row>
    <row r="1258" spans="1:3" ht="15" customHeight="1" x14ac:dyDescent="0.45">
      <c r="A1258" s="36" t="str">
        <f>'Exit Capacity'!A110</f>
        <v>5D.03.04</v>
      </c>
      <c r="B1258" s="4" t="str">
        <f t="shared" si="53"/>
        <v>Salida Nacional / National exit</v>
      </c>
      <c r="C1258" s="55">
        <f t="shared" si="54"/>
        <v>94.558198596270444</v>
      </c>
    </row>
    <row r="1259" spans="1:3" ht="15" customHeight="1" x14ac:dyDescent="0.45">
      <c r="A1259" s="36" t="str">
        <f>'Exit Capacity'!A111</f>
        <v>6</v>
      </c>
      <c r="B1259" s="4" t="str">
        <f t="shared" si="53"/>
        <v>Salida Nacional / National exit</v>
      </c>
      <c r="C1259" s="55">
        <f t="shared" si="54"/>
        <v>88.177694679972817</v>
      </c>
    </row>
    <row r="1260" spans="1:3" ht="15" customHeight="1" x14ac:dyDescent="0.45">
      <c r="A1260" s="36" t="str">
        <f>'Exit Capacity'!A112</f>
        <v>6</v>
      </c>
      <c r="B1260" s="4" t="str">
        <f t="shared" si="53"/>
        <v>Salida Nacional / National exit</v>
      </c>
      <c r="C1260" s="55">
        <f t="shared" si="54"/>
        <v>87.207840996596701</v>
      </c>
    </row>
    <row r="1261" spans="1:3" ht="15" customHeight="1" x14ac:dyDescent="0.45">
      <c r="A1261" s="36" t="str">
        <f>'Exit Capacity'!A113</f>
        <v>7B</v>
      </c>
      <c r="B1261" s="4" t="str">
        <f t="shared" si="53"/>
        <v>Salida Nacional / National exit</v>
      </c>
      <c r="C1261" s="55">
        <f t="shared" si="54"/>
        <v>86.666566649650392</v>
      </c>
    </row>
    <row r="1262" spans="1:3" ht="15" customHeight="1" x14ac:dyDescent="0.45">
      <c r="A1262" s="36" t="str">
        <f>'Exit Capacity'!A114</f>
        <v>9E.C.</v>
      </c>
      <c r="B1262" s="4" t="str">
        <f t="shared" si="53"/>
        <v>Salida Nacional / National exit</v>
      </c>
      <c r="C1262" s="55">
        <f t="shared" si="54"/>
        <v>85.632753790512055</v>
      </c>
    </row>
    <row r="1263" spans="1:3" ht="15" customHeight="1" x14ac:dyDescent="0.45">
      <c r="A1263" s="36" t="str">
        <f>'Exit Capacity'!A115</f>
        <v>A1</v>
      </c>
      <c r="B1263" s="4" t="str">
        <f t="shared" si="53"/>
        <v>Salida Nacional / National exit</v>
      </c>
      <c r="C1263" s="55">
        <f t="shared" si="54"/>
        <v>91.680853436399801</v>
      </c>
    </row>
    <row r="1264" spans="1:3" ht="15" customHeight="1" x14ac:dyDescent="0.45">
      <c r="A1264" s="36" t="str">
        <f>'Exit Capacity'!A116</f>
        <v>A10</v>
      </c>
      <c r="B1264" s="4" t="str">
        <f t="shared" si="53"/>
        <v>Salida Nacional / National exit</v>
      </c>
      <c r="C1264" s="55">
        <f t="shared" si="54"/>
        <v>77.48761616099317</v>
      </c>
    </row>
    <row r="1265" spans="1:3" ht="15" customHeight="1" x14ac:dyDescent="0.45">
      <c r="A1265" s="36" t="str">
        <f>'Exit Capacity'!A117</f>
        <v>A3</v>
      </c>
      <c r="B1265" s="4" t="str">
        <f t="shared" si="53"/>
        <v>Salida Nacional / National exit</v>
      </c>
      <c r="C1265" s="55">
        <f t="shared" si="54"/>
        <v>86.3009835624418</v>
      </c>
    </row>
    <row r="1266" spans="1:3" ht="15" customHeight="1" x14ac:dyDescent="0.45">
      <c r="A1266" s="36" t="str">
        <f>'Exit Capacity'!A118</f>
        <v>A36L</v>
      </c>
      <c r="B1266" s="4" t="str">
        <f t="shared" si="53"/>
        <v>Salida Nacional / National exit</v>
      </c>
      <c r="C1266" s="55">
        <f t="shared" si="54"/>
        <v>94.558076814127034</v>
      </c>
    </row>
    <row r="1267" spans="1:3" ht="15" customHeight="1" x14ac:dyDescent="0.45">
      <c r="A1267" s="36" t="str">
        <f>'Exit Capacity'!A119</f>
        <v>A5A</v>
      </c>
      <c r="B1267" s="4" t="str">
        <f t="shared" si="53"/>
        <v>Salida Nacional / National exit</v>
      </c>
      <c r="C1267" s="55">
        <f t="shared" si="54"/>
        <v>84.155913170715721</v>
      </c>
    </row>
    <row r="1268" spans="1:3" ht="15" customHeight="1" x14ac:dyDescent="0.45">
      <c r="A1268" s="36" t="str">
        <f>'Exit Capacity'!A120</f>
        <v>A6</v>
      </c>
      <c r="B1268" s="4" t="str">
        <f t="shared" si="53"/>
        <v>Salida Nacional / National exit</v>
      </c>
      <c r="C1268" s="55">
        <f t="shared" si="54"/>
        <v>82.504595098188204</v>
      </c>
    </row>
    <row r="1269" spans="1:3" ht="15" customHeight="1" x14ac:dyDescent="0.45">
      <c r="A1269" s="36" t="str">
        <f>'Exit Capacity'!A121</f>
        <v>A7</v>
      </c>
      <c r="B1269" s="4" t="str">
        <f t="shared" si="53"/>
        <v>Salida Nacional / National exit</v>
      </c>
      <c r="C1269" s="55">
        <f t="shared" si="54"/>
        <v>80.763962665092535</v>
      </c>
    </row>
    <row r="1270" spans="1:3" ht="15" customHeight="1" x14ac:dyDescent="0.45">
      <c r="A1270" s="36" t="str">
        <f>'Exit Capacity'!A122</f>
        <v>A7</v>
      </c>
      <c r="B1270" s="4" t="str">
        <f t="shared" si="53"/>
        <v>Salida Nacional / National exit</v>
      </c>
      <c r="C1270" s="55">
        <f t="shared" si="54"/>
        <v>80.194862357083608</v>
      </c>
    </row>
    <row r="1271" spans="1:3" ht="15" customHeight="1" x14ac:dyDescent="0.45">
      <c r="A1271" s="36" t="str">
        <f>'Exit Capacity'!A123</f>
        <v>A9</v>
      </c>
      <c r="B1271" s="4" t="str">
        <f t="shared" si="53"/>
        <v>Salida Nacional / National exit</v>
      </c>
      <c r="C1271" s="55">
        <f t="shared" si="54"/>
        <v>79.265101037214151</v>
      </c>
    </row>
    <row r="1272" spans="1:3" ht="15" customHeight="1" x14ac:dyDescent="0.45">
      <c r="A1272" s="36" t="str">
        <f>'Exit Capacity'!A124</f>
        <v>A9A</v>
      </c>
      <c r="B1272" s="4" t="str">
        <f t="shared" si="53"/>
        <v>Salida Nacional / National exit</v>
      </c>
      <c r="C1272" s="55">
        <f t="shared" si="54"/>
        <v>79.064994618332861</v>
      </c>
    </row>
    <row r="1273" spans="1:3" ht="15" customHeight="1" x14ac:dyDescent="0.45">
      <c r="A1273" s="36" t="str">
        <f>'Exit Capacity'!A125</f>
        <v>A9B</v>
      </c>
      <c r="B1273" s="4" t="str">
        <f t="shared" si="53"/>
        <v>Salida Nacional / National exit</v>
      </c>
      <c r="C1273" s="55">
        <f t="shared" si="54"/>
        <v>78.254006140638168</v>
      </c>
    </row>
    <row r="1274" spans="1:3" ht="15" customHeight="1" x14ac:dyDescent="0.45">
      <c r="A1274" s="36" t="str">
        <f>'Exit Capacity'!A126</f>
        <v>B02</v>
      </c>
      <c r="B1274" s="4" t="str">
        <f t="shared" si="53"/>
        <v>Salida Nacional / National exit</v>
      </c>
      <c r="C1274" s="55">
        <f t="shared" si="54"/>
        <v>73.832224267600395</v>
      </c>
    </row>
    <row r="1275" spans="1:3" ht="15" customHeight="1" x14ac:dyDescent="0.45">
      <c r="A1275" s="36" t="str">
        <f>'Exit Capacity'!A127</f>
        <v>B04</v>
      </c>
      <c r="B1275" s="4" t="str">
        <f t="shared" si="53"/>
        <v>Salida Nacional / National exit</v>
      </c>
      <c r="C1275" s="55">
        <f t="shared" si="54"/>
        <v>73.007495742045919</v>
      </c>
    </row>
    <row r="1276" spans="1:3" ht="15" customHeight="1" x14ac:dyDescent="0.45">
      <c r="A1276" s="36" t="str">
        <f>'Exit Capacity'!A128</f>
        <v>B05</v>
      </c>
      <c r="B1276" s="4" t="str">
        <f t="shared" si="53"/>
        <v>Salida Nacional / National exit</v>
      </c>
      <c r="C1276" s="55">
        <f t="shared" si="54"/>
        <v>73.032813439211949</v>
      </c>
    </row>
    <row r="1277" spans="1:3" ht="15" customHeight="1" x14ac:dyDescent="0.45">
      <c r="A1277" s="36" t="str">
        <f>'Exit Capacity'!A129</f>
        <v>B07</v>
      </c>
      <c r="B1277" s="4" t="str">
        <f t="shared" si="53"/>
        <v>Salida Nacional / National exit</v>
      </c>
      <c r="C1277" s="55">
        <f t="shared" si="54"/>
        <v>73.135364504604027</v>
      </c>
    </row>
    <row r="1278" spans="1:3" ht="15" customHeight="1" x14ac:dyDescent="0.45">
      <c r="A1278" s="36" t="str">
        <f>'Exit Capacity'!A130</f>
        <v>B08</v>
      </c>
      <c r="B1278" s="4" t="str">
        <f t="shared" si="53"/>
        <v>Salida Nacional / National exit</v>
      </c>
      <c r="C1278" s="55">
        <f t="shared" si="54"/>
        <v>73.240383651197504</v>
      </c>
    </row>
    <row r="1279" spans="1:3" ht="15" customHeight="1" x14ac:dyDescent="0.45">
      <c r="A1279" s="36" t="str">
        <f>'Exit Capacity'!A131</f>
        <v>B10</v>
      </c>
      <c r="B1279" s="4" t="str">
        <f t="shared" si="53"/>
        <v>Salida Nacional / National exit</v>
      </c>
      <c r="C1279" s="55">
        <f t="shared" si="54"/>
        <v>73.069863237478799</v>
      </c>
    </row>
    <row r="1280" spans="1:3" ht="15" customHeight="1" x14ac:dyDescent="0.45">
      <c r="A1280" s="36" t="str">
        <f>'Exit Capacity'!A132</f>
        <v>B10</v>
      </c>
      <c r="B1280" s="4" t="str">
        <f t="shared" si="53"/>
        <v>Salida Nacional / National exit</v>
      </c>
      <c r="C1280" s="55">
        <f t="shared" si="54"/>
        <v>72.757022535739267</v>
      </c>
    </row>
    <row r="1281" spans="1:3" ht="15" customHeight="1" x14ac:dyDescent="0.45">
      <c r="A1281" s="36" t="str">
        <f>'Exit Capacity'!A133</f>
        <v>B18</v>
      </c>
      <c r="B1281" s="4" t="str">
        <f t="shared" si="53"/>
        <v>Salida Nacional / National exit</v>
      </c>
      <c r="C1281" s="55">
        <f t="shared" si="54"/>
        <v>71.863754925974774</v>
      </c>
    </row>
    <row r="1282" spans="1:3" ht="15" customHeight="1" x14ac:dyDescent="0.45">
      <c r="A1282" s="36" t="str">
        <f>'Exit Capacity'!A134</f>
        <v>B19</v>
      </c>
      <c r="B1282" s="4" t="str">
        <f t="shared" si="53"/>
        <v>Salida Nacional / National exit</v>
      </c>
      <c r="C1282" s="55">
        <f t="shared" si="54"/>
        <v>71.831605446339964</v>
      </c>
    </row>
    <row r="1283" spans="1:3" ht="15" customHeight="1" x14ac:dyDescent="0.45">
      <c r="A1283" s="36" t="str">
        <f>'Exit Capacity'!A135</f>
        <v>B20</v>
      </c>
      <c r="B1283" s="4" t="str">
        <f t="shared" si="53"/>
        <v>Salida Nacional / National exit</v>
      </c>
      <c r="C1283" s="55">
        <f t="shared" si="54"/>
        <v>71.807543123715305</v>
      </c>
    </row>
    <row r="1284" spans="1:3" ht="15" customHeight="1" x14ac:dyDescent="0.45">
      <c r="A1284" s="36" t="str">
        <f>'Exit Capacity'!A136</f>
        <v>BIO MADRID</v>
      </c>
      <c r="B1284" s="4" t="str">
        <f t="shared" si="53"/>
        <v>Salida Nacional / National exit</v>
      </c>
      <c r="C1284" s="55">
        <f t="shared" si="54"/>
        <v>71.828807172229162</v>
      </c>
    </row>
    <row r="1285" spans="1:3" ht="15" customHeight="1" x14ac:dyDescent="0.45">
      <c r="A1285" s="36" t="str">
        <f>'Exit Capacity'!A137</f>
        <v>B22</v>
      </c>
      <c r="B1285" s="4" t="str">
        <f t="shared" si="53"/>
        <v>Salida Nacional / National exit</v>
      </c>
      <c r="C1285" s="55">
        <f t="shared" si="54"/>
        <v>71.781365555945797</v>
      </c>
    </row>
    <row r="1286" spans="1:3" ht="15" customHeight="1" x14ac:dyDescent="0.45">
      <c r="A1286" s="36" t="str">
        <f>'Exit Capacity'!A138</f>
        <v>C1.01</v>
      </c>
      <c r="B1286" s="4" t="str">
        <f t="shared" si="53"/>
        <v>Salida Nacional / National exit</v>
      </c>
      <c r="C1286" s="55">
        <f t="shared" si="54"/>
        <v>81.72091947440677</v>
      </c>
    </row>
    <row r="1287" spans="1:3" ht="15" customHeight="1" x14ac:dyDescent="0.45">
      <c r="A1287" s="36" t="str">
        <f>'Exit Capacity'!A139</f>
        <v>C2X.01</v>
      </c>
      <c r="B1287" s="4" t="str">
        <f t="shared" si="53"/>
        <v>Salida Nacional / National exit</v>
      </c>
      <c r="C1287" s="55">
        <f t="shared" si="54"/>
        <v>82.577245502689493</v>
      </c>
    </row>
    <row r="1288" spans="1:3" ht="15" customHeight="1" x14ac:dyDescent="0.45">
      <c r="A1288" s="36" t="str">
        <f>'Exit Capacity'!A140</f>
        <v>CC.BE</v>
      </c>
      <c r="B1288" s="4" t="str">
        <f t="shared" ref="B1288:B1351" si="55">B1001</f>
        <v>Salida Nacional / National exit</v>
      </c>
      <c r="C1288" s="55">
        <f t="shared" ref="C1288:C1351" si="56">IF(C140=0,"",C1001/C140)</f>
        <v>92.93942888605811</v>
      </c>
    </row>
    <row r="1289" spans="1:3" ht="15" customHeight="1" x14ac:dyDescent="0.45">
      <c r="A1289" s="36" t="str">
        <f>'Exit Capacity'!A141</f>
        <v>CC.CT.E</v>
      </c>
      <c r="B1289" s="4" t="str">
        <f t="shared" si="55"/>
        <v>Salida Nacional / National exit</v>
      </c>
      <c r="C1289" s="55">
        <f t="shared" si="56"/>
        <v>100.30616167415815</v>
      </c>
    </row>
    <row r="1290" spans="1:3" ht="15" customHeight="1" x14ac:dyDescent="0.45">
      <c r="A1290" s="36" t="str">
        <f>'Exit Capacity'!A142</f>
        <v>CC.CT.E</v>
      </c>
      <c r="B1290" s="4" t="str">
        <f t="shared" si="55"/>
        <v>Salida Nacional / National exit</v>
      </c>
      <c r="C1290" s="55">
        <f t="shared" si="56"/>
        <v>99.965171672536258</v>
      </c>
    </row>
    <row r="1291" spans="1:3" ht="15" customHeight="1" x14ac:dyDescent="0.45">
      <c r="A1291" s="36" t="str">
        <f>'Exit Capacity'!A143</f>
        <v>CC.PV.BBE</v>
      </c>
      <c r="B1291" s="4" t="str">
        <f t="shared" si="55"/>
        <v>Salida Nacional / National exit</v>
      </c>
      <c r="C1291" s="55">
        <f t="shared" si="56"/>
        <v>82.66479396338049</v>
      </c>
    </row>
    <row r="1292" spans="1:3" ht="15" customHeight="1" x14ac:dyDescent="0.45">
      <c r="A1292" s="36" t="str">
        <f>'Exit Capacity'!A144</f>
        <v>CC.SG.UF</v>
      </c>
      <c r="B1292" s="4" t="str">
        <f t="shared" si="55"/>
        <v>Salida Nacional / National exit</v>
      </c>
      <c r="C1292" s="55">
        <f t="shared" si="56"/>
        <v>75.978955718642283</v>
      </c>
    </row>
    <row r="1293" spans="1:3" ht="15" customHeight="1" x14ac:dyDescent="0.45">
      <c r="A1293" s="36" t="str">
        <f>'Exit Capacity'!A145</f>
        <v>CC.SON.E</v>
      </c>
      <c r="B1293" s="4" t="str">
        <f t="shared" si="55"/>
        <v>Salida Nacional / National exit</v>
      </c>
      <c r="C1293" s="55">
        <f t="shared" si="56"/>
        <v>102.37645811257697</v>
      </c>
    </row>
    <row r="1294" spans="1:3" ht="15" customHeight="1" x14ac:dyDescent="0.45">
      <c r="A1294" s="36" t="str">
        <f>'Exit Capacity'!A146</f>
        <v>D01A</v>
      </c>
      <c r="B1294" s="4" t="str">
        <f t="shared" si="55"/>
        <v>Salida Nacional / National exit</v>
      </c>
      <c r="C1294" s="55">
        <f t="shared" si="56"/>
        <v>75.307140260122097</v>
      </c>
    </row>
    <row r="1295" spans="1:3" ht="15" customHeight="1" x14ac:dyDescent="0.45">
      <c r="A1295" s="36" t="str">
        <f>'Exit Capacity'!A147</f>
        <v>D03A</v>
      </c>
      <c r="B1295" s="4" t="str">
        <f t="shared" si="55"/>
        <v>Salida Nacional / National exit</v>
      </c>
      <c r="C1295" s="55">
        <f t="shared" si="56"/>
        <v>77.973980700128863</v>
      </c>
    </row>
    <row r="1296" spans="1:3" ht="15" customHeight="1" x14ac:dyDescent="0.45">
      <c r="A1296" s="36" t="str">
        <f>'Exit Capacity'!A148</f>
        <v>D04</v>
      </c>
      <c r="B1296" s="4" t="str">
        <f t="shared" si="55"/>
        <v>Salida Nacional / National exit</v>
      </c>
      <c r="C1296" s="55">
        <f t="shared" si="56"/>
        <v>78.594768121744551</v>
      </c>
    </row>
    <row r="1297" spans="1:3" ht="15" customHeight="1" x14ac:dyDescent="0.45">
      <c r="A1297" s="36" t="str">
        <f>'Exit Capacity'!A149</f>
        <v>D06</v>
      </c>
      <c r="B1297" s="4" t="str">
        <f t="shared" si="55"/>
        <v>Salida Nacional / National exit</v>
      </c>
      <c r="C1297" s="55">
        <f t="shared" si="56"/>
        <v>80.362286364248703</v>
      </c>
    </row>
    <row r="1298" spans="1:3" ht="15" customHeight="1" x14ac:dyDescent="0.45">
      <c r="A1298" s="36" t="str">
        <f>'Exit Capacity'!A150</f>
        <v>D06A</v>
      </c>
      <c r="B1298" s="4" t="str">
        <f t="shared" si="55"/>
        <v>Salida Nacional / National exit</v>
      </c>
      <c r="C1298" s="55">
        <f t="shared" si="56"/>
        <v>80.865833466361906</v>
      </c>
    </row>
    <row r="1299" spans="1:3" ht="15" customHeight="1" x14ac:dyDescent="0.45">
      <c r="A1299" s="36" t="str">
        <f>'Exit Capacity'!A151</f>
        <v>D07</v>
      </c>
      <c r="B1299" s="4" t="str">
        <f t="shared" si="55"/>
        <v>Salida Nacional / National exit</v>
      </c>
      <c r="C1299" s="55">
        <f t="shared" si="56"/>
        <v>81.003950261314216</v>
      </c>
    </row>
    <row r="1300" spans="1:3" ht="15" customHeight="1" x14ac:dyDescent="0.45">
      <c r="A1300" s="36" t="str">
        <f>'Exit Capacity'!A152</f>
        <v>D07</v>
      </c>
      <c r="B1300" s="4" t="str">
        <f t="shared" si="55"/>
        <v>Salida Nacional / National exit</v>
      </c>
      <c r="C1300" s="55">
        <f t="shared" si="56"/>
        <v>84.749343834490034</v>
      </c>
    </row>
    <row r="1301" spans="1:3" ht="15" customHeight="1" x14ac:dyDescent="0.45">
      <c r="A1301" s="36" t="str">
        <f>'Exit Capacity'!A153</f>
        <v>D07A</v>
      </c>
      <c r="B1301" s="4" t="str">
        <f t="shared" si="55"/>
        <v>Salida Nacional / National exit</v>
      </c>
      <c r="C1301" s="55">
        <f t="shared" si="56"/>
        <v>82.252717993355219</v>
      </c>
    </row>
    <row r="1302" spans="1:3" ht="15" customHeight="1" x14ac:dyDescent="0.45">
      <c r="A1302" s="36" t="str">
        <f>'Exit Capacity'!A154</f>
        <v>D08A</v>
      </c>
      <c r="B1302" s="4" t="str">
        <f t="shared" si="55"/>
        <v>Salida Nacional / National exit</v>
      </c>
      <c r="C1302" s="55">
        <f t="shared" si="56"/>
        <v>83.412310103322042</v>
      </c>
    </row>
    <row r="1303" spans="1:3" ht="15" customHeight="1" x14ac:dyDescent="0.45">
      <c r="A1303" s="36" t="str">
        <f>'Exit Capacity'!A155</f>
        <v>D10A</v>
      </c>
      <c r="B1303" s="4" t="str">
        <f t="shared" si="55"/>
        <v>Salida Nacional / National exit</v>
      </c>
      <c r="C1303" s="55">
        <f t="shared" si="56"/>
        <v>86.156025944001968</v>
      </c>
    </row>
    <row r="1304" spans="1:3" ht="15" customHeight="1" x14ac:dyDescent="0.45">
      <c r="A1304" s="36" t="str">
        <f>'Exit Capacity'!A156</f>
        <v>D12A</v>
      </c>
      <c r="B1304" s="4" t="str">
        <f t="shared" si="55"/>
        <v>Salida Nacional / National exit</v>
      </c>
      <c r="C1304" s="55">
        <f t="shared" si="56"/>
        <v>88.979856537399968</v>
      </c>
    </row>
    <row r="1305" spans="1:3" ht="15" customHeight="1" x14ac:dyDescent="0.45">
      <c r="A1305" s="36" t="str">
        <f>'Exit Capacity'!A157</f>
        <v>D13</v>
      </c>
      <c r="B1305" s="4" t="str">
        <f t="shared" si="55"/>
        <v>Salida Nacional / National exit</v>
      </c>
      <c r="C1305" s="55">
        <f t="shared" si="56"/>
        <v>90.065608721453714</v>
      </c>
    </row>
    <row r="1306" spans="1:3" ht="15" customHeight="1" x14ac:dyDescent="0.45">
      <c r="A1306" s="36" t="str">
        <f>'Exit Capacity'!A158</f>
        <v>D13A</v>
      </c>
      <c r="B1306" s="4" t="str">
        <f t="shared" si="55"/>
        <v>Salida Nacional / National exit</v>
      </c>
      <c r="C1306" s="55">
        <f t="shared" si="56"/>
        <v>90.627441302078736</v>
      </c>
    </row>
    <row r="1307" spans="1:3" ht="15" customHeight="1" x14ac:dyDescent="0.45">
      <c r="A1307" s="36" t="str">
        <f>'Exit Capacity'!A159</f>
        <v>D14</v>
      </c>
      <c r="B1307" s="4" t="str">
        <f t="shared" si="55"/>
        <v>Salida Nacional / National exit</v>
      </c>
      <c r="C1307" s="55">
        <f t="shared" si="56"/>
        <v>91.27772058204323</v>
      </c>
    </row>
    <row r="1308" spans="1:3" ht="15" customHeight="1" x14ac:dyDescent="0.45">
      <c r="A1308" s="36" t="str">
        <f>'Exit Capacity'!A160</f>
        <v>D15</v>
      </c>
      <c r="B1308" s="4" t="str">
        <f t="shared" si="55"/>
        <v>Salida Nacional / National exit</v>
      </c>
      <c r="C1308" s="55">
        <f t="shared" si="56"/>
        <v>92.412765167701593</v>
      </c>
    </row>
    <row r="1309" spans="1:3" ht="15" customHeight="1" x14ac:dyDescent="0.45">
      <c r="A1309" s="36" t="str">
        <f>'Exit Capacity'!A161</f>
        <v>D16</v>
      </c>
      <c r="B1309" s="4" t="str">
        <f t="shared" si="55"/>
        <v>Salida Nacional / National exit</v>
      </c>
      <c r="C1309" s="55">
        <f t="shared" si="56"/>
        <v>93.374691021968076</v>
      </c>
    </row>
    <row r="1310" spans="1:3" ht="15" customHeight="1" x14ac:dyDescent="0.45">
      <c r="A1310" s="36" t="str">
        <f>'Exit Capacity'!A162</f>
        <v>D16</v>
      </c>
      <c r="B1310" s="4" t="str">
        <f t="shared" si="55"/>
        <v>Salida Nacional / National exit</v>
      </c>
      <c r="C1310" s="55">
        <f t="shared" si="56"/>
        <v>93.374749193584805</v>
      </c>
    </row>
    <row r="1311" spans="1:3" ht="15" customHeight="1" x14ac:dyDescent="0.45">
      <c r="A1311" s="36" t="str">
        <f>'Exit Capacity'!A163</f>
        <v>E01</v>
      </c>
      <c r="B1311" s="4" t="str">
        <f t="shared" si="55"/>
        <v>Salida Nacional / National exit</v>
      </c>
      <c r="C1311" s="55">
        <f t="shared" si="56"/>
        <v>75.22523101364402</v>
      </c>
    </row>
    <row r="1312" spans="1:3" ht="15" customHeight="1" x14ac:dyDescent="0.45">
      <c r="A1312" s="36" t="str">
        <f>'Exit Capacity'!A164</f>
        <v>E02</v>
      </c>
      <c r="B1312" s="4" t="str">
        <f t="shared" si="55"/>
        <v>Salida Nacional / National exit</v>
      </c>
      <c r="C1312" s="55">
        <f t="shared" si="56"/>
        <v>75.77145251530834</v>
      </c>
    </row>
    <row r="1313" spans="1:3" ht="15" customHeight="1" x14ac:dyDescent="0.45">
      <c r="A1313" s="36" t="str">
        <f>'Exit Capacity'!A165</f>
        <v>E15</v>
      </c>
      <c r="B1313" s="4" t="str">
        <f t="shared" si="55"/>
        <v>Salida Nacional / National exit</v>
      </c>
      <c r="C1313" s="55">
        <f t="shared" si="56"/>
        <v>81.068098340101287</v>
      </c>
    </row>
    <row r="1314" spans="1:3" ht="15" customHeight="1" x14ac:dyDescent="0.45">
      <c r="A1314" s="36" t="str">
        <f>'Exit Capacity'!A166</f>
        <v>EG01</v>
      </c>
      <c r="B1314" s="4" t="str">
        <f t="shared" si="55"/>
        <v>Salida Nacional / National exit</v>
      </c>
      <c r="C1314" s="55">
        <f t="shared" si="56"/>
        <v>77.762539670882759</v>
      </c>
    </row>
    <row r="1315" spans="1:3" ht="15" customHeight="1" x14ac:dyDescent="0.45">
      <c r="A1315" s="36" t="str">
        <f>'Exit Capacity'!A167</f>
        <v>F00</v>
      </c>
      <c r="B1315" s="4" t="str">
        <f t="shared" si="55"/>
        <v>Salida Nacional / National exit</v>
      </c>
      <c r="C1315" s="55">
        <f t="shared" si="56"/>
        <v>115.03429435079866</v>
      </c>
    </row>
    <row r="1316" spans="1:3" ht="15" customHeight="1" x14ac:dyDescent="0.45">
      <c r="A1316" s="36" t="str">
        <f>'Exit Capacity'!A168</f>
        <v>F02</v>
      </c>
      <c r="B1316" s="4" t="str">
        <f t="shared" si="55"/>
        <v>Salida Nacional / National exit</v>
      </c>
      <c r="C1316" s="55">
        <f t="shared" si="56"/>
        <v>112.63350359217337</v>
      </c>
    </row>
    <row r="1317" spans="1:3" ht="15" customHeight="1" x14ac:dyDescent="0.45">
      <c r="A1317" s="36" t="str">
        <f>'Exit Capacity'!A169</f>
        <v>F06.2</v>
      </c>
      <c r="B1317" s="4" t="str">
        <f t="shared" si="55"/>
        <v>Salida Nacional / National exit</v>
      </c>
      <c r="C1317" s="55">
        <f t="shared" si="56"/>
        <v>105.48077902909532</v>
      </c>
    </row>
    <row r="1318" spans="1:3" ht="15" customHeight="1" x14ac:dyDescent="0.45">
      <c r="A1318" s="36" t="str">
        <f>'Exit Capacity'!A170</f>
        <v>F07</v>
      </c>
      <c r="B1318" s="4" t="str">
        <f t="shared" si="55"/>
        <v>Salida Nacional / National exit</v>
      </c>
      <c r="C1318" s="55">
        <f t="shared" si="56"/>
        <v>104.76945415358195</v>
      </c>
    </row>
    <row r="1319" spans="1:3" ht="15" customHeight="1" x14ac:dyDescent="0.45">
      <c r="A1319" s="36" t="str">
        <f>'Exit Capacity'!A171</f>
        <v>F07.01</v>
      </c>
      <c r="B1319" s="4" t="str">
        <f t="shared" si="55"/>
        <v>Salida Nacional / National exit</v>
      </c>
      <c r="C1319" s="55">
        <f t="shared" si="56"/>
        <v>103.79065143574408</v>
      </c>
    </row>
    <row r="1320" spans="1:3" ht="15" customHeight="1" x14ac:dyDescent="0.45">
      <c r="A1320" s="36" t="str">
        <f>'Exit Capacity'!A172</f>
        <v>F07.01</v>
      </c>
      <c r="B1320" s="4" t="str">
        <f t="shared" si="55"/>
        <v>Salida Nacional / National exit</v>
      </c>
      <c r="C1320" s="55">
        <f t="shared" si="56"/>
        <v>96.77741949747724</v>
      </c>
    </row>
    <row r="1321" spans="1:3" ht="15" customHeight="1" x14ac:dyDescent="0.45">
      <c r="A1321" s="36" t="str">
        <f>'Exit Capacity'!A173</f>
        <v>F08</v>
      </c>
      <c r="B1321" s="4" t="str">
        <f t="shared" si="55"/>
        <v>Salida Nacional / National exit</v>
      </c>
      <c r="C1321" s="55">
        <f t="shared" si="56"/>
        <v>103.31883359783825</v>
      </c>
    </row>
    <row r="1322" spans="1:3" ht="15" customHeight="1" x14ac:dyDescent="0.45">
      <c r="A1322" s="36" t="str">
        <f>'Exit Capacity'!A174</f>
        <v>F09</v>
      </c>
      <c r="B1322" s="4" t="str">
        <f t="shared" si="55"/>
        <v>Salida Nacional / National exit</v>
      </c>
      <c r="C1322" s="55">
        <f t="shared" si="56"/>
        <v>101.3235828613592</v>
      </c>
    </row>
    <row r="1323" spans="1:3" ht="15" customHeight="1" x14ac:dyDescent="0.45">
      <c r="A1323" s="36" t="str">
        <f>'Exit Capacity'!A175</f>
        <v>F11</v>
      </c>
      <c r="B1323" s="4" t="str">
        <f t="shared" si="55"/>
        <v>Salida Nacional / National exit</v>
      </c>
      <c r="C1323" s="55">
        <f t="shared" si="56"/>
        <v>96.711884661420328</v>
      </c>
    </row>
    <row r="1324" spans="1:3" ht="15" customHeight="1" x14ac:dyDescent="0.45">
      <c r="A1324" s="36" t="str">
        <f>'Exit Capacity'!A176</f>
        <v>F13</v>
      </c>
      <c r="B1324" s="4" t="str">
        <f t="shared" si="55"/>
        <v>Salida Nacional / National exit</v>
      </c>
      <c r="C1324" s="55">
        <f t="shared" si="56"/>
        <v>92.746151948194807</v>
      </c>
    </row>
    <row r="1325" spans="1:3" ht="15" customHeight="1" x14ac:dyDescent="0.45">
      <c r="A1325" s="36" t="str">
        <f>'Exit Capacity'!A177</f>
        <v>F14</v>
      </c>
      <c r="B1325" s="4" t="str">
        <f t="shared" si="55"/>
        <v>Salida Nacional / National exit</v>
      </c>
      <c r="C1325" s="55">
        <f t="shared" si="56"/>
        <v>90.375630308330798</v>
      </c>
    </row>
    <row r="1326" spans="1:3" ht="15" customHeight="1" x14ac:dyDescent="0.45">
      <c r="A1326" s="36" t="str">
        <f>'Exit Capacity'!A178</f>
        <v>F19</v>
      </c>
      <c r="B1326" s="4" t="str">
        <f t="shared" si="55"/>
        <v>Salida Nacional / National exit</v>
      </c>
      <c r="C1326" s="55">
        <f t="shared" si="56"/>
        <v>89.961541021850167</v>
      </c>
    </row>
    <row r="1327" spans="1:3" ht="15" customHeight="1" x14ac:dyDescent="0.45">
      <c r="A1327" s="36" t="str">
        <f>'Exit Capacity'!A179</f>
        <v>F21</v>
      </c>
      <c r="B1327" s="4" t="str">
        <f t="shared" si="55"/>
        <v>Salida Nacional / National exit</v>
      </c>
      <c r="C1327" s="55">
        <f t="shared" si="56"/>
        <v>86.366303748882757</v>
      </c>
    </row>
    <row r="1328" spans="1:3" ht="15" customHeight="1" x14ac:dyDescent="0.45">
      <c r="A1328" s="36" t="str">
        <f>'Exit Capacity'!A180</f>
        <v>F23</v>
      </c>
      <c r="B1328" s="4" t="str">
        <f t="shared" si="55"/>
        <v>Salida Nacional / National exit</v>
      </c>
      <c r="C1328" s="55">
        <f t="shared" si="56"/>
        <v>84.869630252039343</v>
      </c>
    </row>
    <row r="1329" spans="1:3" ht="15" customHeight="1" x14ac:dyDescent="0.45">
      <c r="A1329" s="36" t="str">
        <f>'Exit Capacity'!A181</f>
        <v>F25</v>
      </c>
      <c r="B1329" s="4" t="str">
        <f t="shared" si="55"/>
        <v>Salida Nacional / National exit</v>
      </c>
      <c r="C1329" s="55">
        <f t="shared" si="56"/>
        <v>78.635060311752724</v>
      </c>
    </row>
    <row r="1330" spans="1:3" ht="15" customHeight="1" x14ac:dyDescent="0.45">
      <c r="A1330" s="36" t="str">
        <f>'Exit Capacity'!A182</f>
        <v>F25</v>
      </c>
      <c r="B1330" s="4" t="str">
        <f t="shared" si="55"/>
        <v>Salida Nacional / National exit</v>
      </c>
      <c r="C1330" s="55">
        <f t="shared" si="56"/>
        <v>76.60505796941321</v>
      </c>
    </row>
    <row r="1331" spans="1:3" ht="15" customHeight="1" x14ac:dyDescent="0.45">
      <c r="A1331" s="36" t="str">
        <f>'Exit Capacity'!A183</f>
        <v>F26.02</v>
      </c>
      <c r="B1331" s="4" t="str">
        <f t="shared" si="55"/>
        <v>Salida Nacional / National exit</v>
      </c>
      <c r="C1331" s="55">
        <f t="shared" si="56"/>
        <v>76.236163551647294</v>
      </c>
    </row>
    <row r="1332" spans="1:3" ht="15" customHeight="1" x14ac:dyDescent="0.45">
      <c r="A1332" s="36" t="str">
        <f>'Exit Capacity'!A184</f>
        <v>F26A</v>
      </c>
      <c r="B1332" s="4" t="str">
        <f t="shared" si="55"/>
        <v>Salida Nacional / National exit</v>
      </c>
      <c r="C1332" s="55">
        <f t="shared" si="56"/>
        <v>75.545463612945468</v>
      </c>
    </row>
    <row r="1333" spans="1:3" ht="15" customHeight="1" x14ac:dyDescent="0.45">
      <c r="A1333" s="36" t="str">
        <f>'Exit Capacity'!A185</f>
        <v>F27</v>
      </c>
      <c r="B1333" s="4" t="str">
        <f t="shared" si="55"/>
        <v>Salida Nacional / National exit</v>
      </c>
      <c r="C1333" s="55">
        <f t="shared" si="56"/>
        <v>74.395364396770518</v>
      </c>
    </row>
    <row r="1334" spans="1:3" ht="15" customHeight="1" x14ac:dyDescent="0.45">
      <c r="A1334" s="36" t="str">
        <f>'Exit Capacity'!A186</f>
        <v>F28</v>
      </c>
      <c r="B1334" s="4" t="str">
        <f t="shared" si="55"/>
        <v>Salida Nacional / National exit</v>
      </c>
      <c r="C1334" s="55">
        <f t="shared" si="56"/>
        <v>72.709581890257994</v>
      </c>
    </row>
    <row r="1335" spans="1:3" ht="15" customHeight="1" x14ac:dyDescent="0.45">
      <c r="A1335" s="36" t="str">
        <f>'Exit Capacity'!A187</f>
        <v>G03</v>
      </c>
      <c r="B1335" s="4" t="str">
        <f t="shared" si="55"/>
        <v>Salida Nacional / National exit</v>
      </c>
      <c r="C1335" s="55">
        <f t="shared" si="56"/>
        <v>83.00933550218916</v>
      </c>
    </row>
    <row r="1336" spans="1:3" ht="15" customHeight="1" x14ac:dyDescent="0.45">
      <c r="A1336" s="36" t="str">
        <f>'Exit Capacity'!A188</f>
        <v>G04</v>
      </c>
      <c r="B1336" s="4" t="str">
        <f t="shared" si="55"/>
        <v>Salida Nacional / National exit</v>
      </c>
      <c r="C1336" s="55">
        <f t="shared" si="56"/>
        <v>81.952067550444411</v>
      </c>
    </row>
    <row r="1337" spans="1:3" ht="15" customHeight="1" x14ac:dyDescent="0.45">
      <c r="A1337" s="36" t="str">
        <f>'Exit Capacity'!A189</f>
        <v>G07</v>
      </c>
      <c r="B1337" s="4" t="str">
        <f t="shared" si="55"/>
        <v>Salida Nacional / National exit</v>
      </c>
      <c r="C1337" s="55">
        <f t="shared" si="56"/>
        <v>76.942588369742182</v>
      </c>
    </row>
    <row r="1338" spans="1:3" ht="15" customHeight="1" x14ac:dyDescent="0.45">
      <c r="A1338" s="36" t="str">
        <f>'Exit Capacity'!A190</f>
        <v>H1</v>
      </c>
      <c r="B1338" s="4" t="str">
        <f t="shared" si="55"/>
        <v>Salida Nacional / National exit</v>
      </c>
      <c r="C1338" s="55">
        <f t="shared" si="56"/>
        <v>82.63271473062315</v>
      </c>
    </row>
    <row r="1339" spans="1:3" ht="15" customHeight="1" x14ac:dyDescent="0.45">
      <c r="A1339" s="36" t="str">
        <f>'Exit Capacity'!A191</f>
        <v>H72.1</v>
      </c>
      <c r="B1339" s="4" t="str">
        <f t="shared" si="55"/>
        <v>Salida Nacional / National exit</v>
      </c>
      <c r="C1339" s="55">
        <f t="shared" si="56"/>
        <v>112.8177649440718</v>
      </c>
    </row>
    <row r="1340" spans="1:3" ht="15" customHeight="1" x14ac:dyDescent="0.45">
      <c r="A1340" s="36" t="str">
        <f>'Exit Capacity'!A192</f>
        <v>H72.1</v>
      </c>
      <c r="B1340" s="4" t="str">
        <f t="shared" si="55"/>
        <v>Salida Nacional / National exit</v>
      </c>
      <c r="C1340" s="55">
        <f t="shared" si="56"/>
        <v>94.510831585587454</v>
      </c>
    </row>
    <row r="1341" spans="1:3" ht="15" customHeight="1" x14ac:dyDescent="0.45">
      <c r="A1341" s="36" t="str">
        <f>'Exit Capacity'!A193</f>
        <v>I003</v>
      </c>
      <c r="B1341" s="4" t="str">
        <f t="shared" si="55"/>
        <v>Salida Nacional / National exit</v>
      </c>
      <c r="C1341" s="55">
        <f t="shared" si="56"/>
        <v>97.991926792838441</v>
      </c>
    </row>
    <row r="1342" spans="1:3" ht="15" customHeight="1" x14ac:dyDescent="0.45">
      <c r="A1342" s="36" t="str">
        <f>'Exit Capacity'!A194</f>
        <v>I005</v>
      </c>
      <c r="B1342" s="4" t="str">
        <f t="shared" si="55"/>
        <v>Salida Nacional / National exit</v>
      </c>
      <c r="C1342" s="55">
        <f t="shared" si="56"/>
        <v>100.63955481910425</v>
      </c>
    </row>
    <row r="1343" spans="1:3" ht="15" customHeight="1" x14ac:dyDescent="0.45">
      <c r="A1343" s="36" t="str">
        <f>'Exit Capacity'!A195</f>
        <v>I006</v>
      </c>
      <c r="B1343" s="4" t="str">
        <f t="shared" si="55"/>
        <v>Salida Nacional / National exit</v>
      </c>
      <c r="C1343" s="55">
        <f t="shared" si="56"/>
        <v>102.62655118949063</v>
      </c>
    </row>
    <row r="1344" spans="1:3" ht="15" customHeight="1" x14ac:dyDescent="0.45">
      <c r="A1344" s="36" t="str">
        <f>'Exit Capacity'!A196</f>
        <v>I007</v>
      </c>
      <c r="B1344" s="4" t="str">
        <f t="shared" si="55"/>
        <v>Salida Nacional / National exit</v>
      </c>
      <c r="C1344" s="55">
        <f t="shared" si="56"/>
        <v>104.56222744823108</v>
      </c>
    </row>
    <row r="1345" spans="1:3" ht="15" customHeight="1" x14ac:dyDescent="0.45">
      <c r="A1345" s="36" t="str">
        <f>'Exit Capacity'!A197</f>
        <v>I008X</v>
      </c>
      <c r="B1345" s="4" t="str">
        <f t="shared" si="55"/>
        <v>Salida Nacional / National exit</v>
      </c>
      <c r="C1345" s="55">
        <f t="shared" si="56"/>
        <v>112.01802959263958</v>
      </c>
    </row>
    <row r="1346" spans="1:3" ht="15" customHeight="1" x14ac:dyDescent="0.45">
      <c r="A1346" s="36" t="str">
        <f>'Exit Capacity'!A198</f>
        <v>I012</v>
      </c>
      <c r="B1346" s="4" t="str">
        <f t="shared" si="55"/>
        <v>Salida Nacional / National exit</v>
      </c>
      <c r="C1346" s="55">
        <f t="shared" si="56"/>
        <v>118.14001897452884</v>
      </c>
    </row>
    <row r="1347" spans="1:3" ht="15" customHeight="1" x14ac:dyDescent="0.45">
      <c r="A1347" s="36" t="str">
        <f>'Exit Capacity'!A199</f>
        <v>I014</v>
      </c>
      <c r="B1347" s="4" t="str">
        <f t="shared" si="55"/>
        <v>Salida Nacional / National exit</v>
      </c>
      <c r="C1347" s="55">
        <f t="shared" si="56"/>
        <v>121.60894676995574</v>
      </c>
    </row>
    <row r="1348" spans="1:3" ht="15" customHeight="1" x14ac:dyDescent="0.45">
      <c r="A1348" s="36" t="str">
        <f>'Exit Capacity'!A200</f>
        <v>I015ERM</v>
      </c>
      <c r="B1348" s="4" t="str">
        <f t="shared" si="55"/>
        <v>Salida Nacional / National exit</v>
      </c>
      <c r="C1348" s="55">
        <f t="shared" si="56"/>
        <v>123.53579816110243</v>
      </c>
    </row>
    <row r="1349" spans="1:3" ht="15" customHeight="1" x14ac:dyDescent="0.45">
      <c r="A1349" s="36" t="str">
        <f>'Exit Capacity'!A201</f>
        <v>I016</v>
      </c>
      <c r="B1349" s="4" t="str">
        <f t="shared" si="55"/>
        <v>Salida Nacional / National exit</v>
      </c>
      <c r="C1349" s="55">
        <f t="shared" si="56"/>
        <v>125.04038412740182</v>
      </c>
    </row>
    <row r="1350" spans="1:3" ht="15" customHeight="1" x14ac:dyDescent="0.45">
      <c r="A1350" s="36" t="str">
        <f>'Exit Capacity'!A202</f>
        <v>I016</v>
      </c>
      <c r="B1350" s="4" t="str">
        <f t="shared" si="55"/>
        <v>Salida Nacional / National exit</v>
      </c>
      <c r="C1350" s="55">
        <f t="shared" si="56"/>
        <v>128.97193472544924</v>
      </c>
    </row>
    <row r="1351" spans="1:3" ht="15" customHeight="1" x14ac:dyDescent="0.45">
      <c r="A1351" s="36" t="str">
        <f>'Exit Capacity'!A203</f>
        <v>I019</v>
      </c>
      <c r="B1351" s="4" t="str">
        <f t="shared" si="55"/>
        <v>Salida Nacional / National exit</v>
      </c>
      <c r="C1351" s="55">
        <f t="shared" si="56"/>
        <v>130.98170583549751</v>
      </c>
    </row>
    <row r="1352" spans="1:3" ht="15" customHeight="1" x14ac:dyDescent="0.45">
      <c r="A1352" s="36" t="str">
        <f>'Exit Capacity'!A204</f>
        <v>I020</v>
      </c>
      <c r="B1352" s="4" t="str">
        <f t="shared" ref="B1352:B1415" si="57">B1065</f>
        <v>Salida Nacional / National exit</v>
      </c>
      <c r="C1352" s="55">
        <f t="shared" ref="C1352:C1415" si="58">IF(C204=0,"",C1065/C204)</f>
        <v>132.81466804279546</v>
      </c>
    </row>
    <row r="1353" spans="1:3" ht="15" customHeight="1" x14ac:dyDescent="0.45">
      <c r="A1353" s="36" t="str">
        <f>'Exit Capacity'!A205</f>
        <v>I020A</v>
      </c>
      <c r="B1353" s="4" t="str">
        <f t="shared" si="57"/>
        <v>Salida Nacional / National exit</v>
      </c>
      <c r="C1353" s="55">
        <f t="shared" si="58"/>
        <v>134.35157264775637</v>
      </c>
    </row>
    <row r="1354" spans="1:3" ht="15" customHeight="1" x14ac:dyDescent="0.45">
      <c r="A1354" s="36" t="str">
        <f>'Exit Capacity'!A206</f>
        <v>I022</v>
      </c>
      <c r="B1354" s="4" t="str">
        <f t="shared" si="57"/>
        <v>Salida Nacional / National exit</v>
      </c>
      <c r="C1354" s="55">
        <f t="shared" si="58"/>
        <v>137.15350425871932</v>
      </c>
    </row>
    <row r="1355" spans="1:3" ht="15" customHeight="1" x14ac:dyDescent="0.45">
      <c r="A1355" s="36" t="str">
        <f>'Exit Capacity'!A207</f>
        <v>I023</v>
      </c>
      <c r="B1355" s="4" t="str">
        <f t="shared" si="57"/>
        <v>Salida Nacional / National exit</v>
      </c>
      <c r="C1355" s="55">
        <f t="shared" si="58"/>
        <v>139.46806136256794</v>
      </c>
    </row>
    <row r="1356" spans="1:3" ht="15" customHeight="1" x14ac:dyDescent="0.45">
      <c r="A1356" s="36" t="str">
        <f>'Exit Capacity'!A208</f>
        <v>I024</v>
      </c>
      <c r="B1356" s="4" t="str">
        <f t="shared" si="57"/>
        <v>Salida Nacional / National exit</v>
      </c>
      <c r="C1356" s="55">
        <f t="shared" si="58"/>
        <v>141.67103659716926</v>
      </c>
    </row>
    <row r="1357" spans="1:3" ht="15" customHeight="1" x14ac:dyDescent="0.45">
      <c r="A1357" s="36" t="str">
        <f>'Exit Capacity'!A209</f>
        <v>I025</v>
      </c>
      <c r="B1357" s="4" t="str">
        <f t="shared" si="57"/>
        <v>Salida Nacional / National exit</v>
      </c>
      <c r="C1357" s="55">
        <f t="shared" si="58"/>
        <v>142.93901238407102</v>
      </c>
    </row>
    <row r="1358" spans="1:3" ht="15" customHeight="1" x14ac:dyDescent="0.45">
      <c r="A1358" s="36" t="str">
        <f>'Exit Capacity'!A210</f>
        <v>I15</v>
      </c>
      <c r="B1358" s="4" t="str">
        <f t="shared" si="57"/>
        <v>Salida Nacional / National exit</v>
      </c>
      <c r="C1358" s="55">
        <f t="shared" si="58"/>
        <v>123.5356802098664</v>
      </c>
    </row>
    <row r="1359" spans="1:3" ht="15" customHeight="1" x14ac:dyDescent="0.45">
      <c r="A1359" s="36" t="str">
        <f>'Exit Capacity'!A211</f>
        <v>J01A</v>
      </c>
      <c r="B1359" s="4" t="str">
        <f t="shared" si="57"/>
        <v>Salida Nacional / National exit</v>
      </c>
      <c r="C1359" s="55">
        <f t="shared" si="58"/>
        <v>74.619919759230484</v>
      </c>
    </row>
    <row r="1360" spans="1:3" ht="15" customHeight="1" x14ac:dyDescent="0.45">
      <c r="A1360" s="36" t="str">
        <f>'Exit Capacity'!A212</f>
        <v>J01A</v>
      </c>
      <c r="B1360" s="4" t="str">
        <f t="shared" si="57"/>
        <v>Salida Nacional / National exit</v>
      </c>
      <c r="C1360" s="55">
        <f t="shared" si="58"/>
        <v>123.23513181462693</v>
      </c>
    </row>
    <row r="1361" spans="1:3" ht="15" customHeight="1" x14ac:dyDescent="0.45">
      <c r="A1361" s="36" t="str">
        <f>'Exit Capacity'!A213</f>
        <v>K05</v>
      </c>
      <c r="B1361" s="4" t="str">
        <f t="shared" si="57"/>
        <v>Salida Nacional / National exit</v>
      </c>
      <c r="C1361" s="55">
        <f t="shared" si="58"/>
        <v>120.86646912478894</v>
      </c>
    </row>
    <row r="1362" spans="1:3" ht="15" customHeight="1" x14ac:dyDescent="0.45">
      <c r="A1362" s="36" t="str">
        <f>'Exit Capacity'!A214</f>
        <v>K07</v>
      </c>
      <c r="B1362" s="4" t="str">
        <f t="shared" si="57"/>
        <v>Salida Nacional / National exit</v>
      </c>
      <c r="C1362" s="55">
        <f t="shared" si="58"/>
        <v>119.08114290201136</v>
      </c>
    </row>
    <row r="1363" spans="1:3" ht="15" customHeight="1" x14ac:dyDescent="0.45">
      <c r="A1363" s="36" t="str">
        <f>'Exit Capacity'!A215</f>
        <v>K11.01</v>
      </c>
      <c r="B1363" s="4" t="str">
        <f t="shared" si="57"/>
        <v>Salida Nacional / National exit</v>
      </c>
      <c r="C1363" s="55">
        <f t="shared" si="58"/>
        <v>115.43985681326302</v>
      </c>
    </row>
    <row r="1364" spans="1:3" ht="15" customHeight="1" x14ac:dyDescent="0.45">
      <c r="A1364" s="36" t="str">
        <f>'Exit Capacity'!A216</f>
        <v>K19</v>
      </c>
      <c r="B1364" s="4" t="str">
        <f t="shared" si="57"/>
        <v>Salida Nacional / National exit</v>
      </c>
      <c r="C1364" s="55">
        <f t="shared" si="58"/>
        <v>107.99896784929899</v>
      </c>
    </row>
    <row r="1365" spans="1:3" ht="15" customHeight="1" x14ac:dyDescent="0.45">
      <c r="A1365" s="36" t="str">
        <f>'Exit Capacity'!A217</f>
        <v>K25</v>
      </c>
      <c r="B1365" s="4" t="str">
        <f t="shared" si="57"/>
        <v>Salida Nacional / National exit</v>
      </c>
      <c r="C1365" s="55">
        <f t="shared" si="58"/>
        <v>102.77512280659467</v>
      </c>
    </row>
    <row r="1366" spans="1:3" ht="15" customHeight="1" x14ac:dyDescent="0.45">
      <c r="A1366" s="36" t="str">
        <f>'Exit Capacity'!A218</f>
        <v>K29</v>
      </c>
      <c r="B1366" s="4" t="str">
        <f t="shared" si="57"/>
        <v>Salida Nacional / National exit</v>
      </c>
      <c r="C1366" s="55">
        <f t="shared" si="58"/>
        <v>99.546678184095711</v>
      </c>
    </row>
    <row r="1367" spans="1:3" ht="15" customHeight="1" x14ac:dyDescent="0.45">
      <c r="A1367" s="36" t="str">
        <f>'Exit Capacity'!A219</f>
        <v>K31</v>
      </c>
      <c r="B1367" s="4" t="str">
        <f t="shared" si="57"/>
        <v>Salida Nacional / National exit</v>
      </c>
      <c r="C1367" s="55">
        <f t="shared" si="58"/>
        <v>97.874365790427035</v>
      </c>
    </row>
    <row r="1368" spans="1:3" ht="15" customHeight="1" x14ac:dyDescent="0.45">
      <c r="A1368" s="36" t="str">
        <f>'Exit Capacity'!A220</f>
        <v>K37</v>
      </c>
      <c r="B1368" s="4" t="str">
        <f t="shared" si="57"/>
        <v>Salida Nacional / National exit</v>
      </c>
      <c r="C1368" s="55">
        <f t="shared" si="58"/>
        <v>92.731871219538249</v>
      </c>
    </row>
    <row r="1369" spans="1:3" ht="15" customHeight="1" x14ac:dyDescent="0.45">
      <c r="A1369" s="36" t="str">
        <f>'Exit Capacity'!A221</f>
        <v>K39</v>
      </c>
      <c r="B1369" s="4" t="str">
        <f t="shared" si="57"/>
        <v>Salida Nacional / National exit</v>
      </c>
      <c r="C1369" s="55">
        <f t="shared" si="58"/>
        <v>88.738721149249585</v>
      </c>
    </row>
    <row r="1370" spans="1:3" ht="15" customHeight="1" x14ac:dyDescent="0.45">
      <c r="A1370" s="36" t="str">
        <f>'Exit Capacity'!A222</f>
        <v>K39</v>
      </c>
      <c r="B1370" s="4" t="str">
        <f t="shared" si="57"/>
        <v>Salida Nacional / National exit</v>
      </c>
      <c r="C1370" s="55">
        <f t="shared" si="58"/>
        <v>84.073624140305469</v>
      </c>
    </row>
    <row r="1371" spans="1:3" ht="15" customHeight="1" x14ac:dyDescent="0.45">
      <c r="A1371" s="36" t="str">
        <f>'Exit Capacity'!A223</f>
        <v>K44</v>
      </c>
      <c r="B1371" s="4" t="str">
        <f t="shared" si="57"/>
        <v>Salida Nacional / National exit</v>
      </c>
      <c r="C1371" s="55">
        <f t="shared" si="58"/>
        <v>77.754294185724959</v>
      </c>
    </row>
    <row r="1372" spans="1:3" ht="15" customHeight="1" x14ac:dyDescent="0.45">
      <c r="A1372" s="36" t="str">
        <f>'Exit Capacity'!A224</f>
        <v>K45</v>
      </c>
      <c r="B1372" s="4" t="str">
        <f t="shared" si="57"/>
        <v>Salida Nacional / National exit</v>
      </c>
      <c r="C1372" s="55">
        <f t="shared" si="58"/>
        <v>76.27570282526419</v>
      </c>
    </row>
    <row r="1373" spans="1:3" ht="15" customHeight="1" x14ac:dyDescent="0.45">
      <c r="A1373" s="36" t="str">
        <f>'Exit Capacity'!A225</f>
        <v>K46</v>
      </c>
      <c r="B1373" s="4" t="str">
        <f t="shared" si="57"/>
        <v>Salida Nacional / National exit</v>
      </c>
      <c r="C1373" s="55">
        <f t="shared" si="58"/>
        <v>73.459786794832681</v>
      </c>
    </row>
    <row r="1374" spans="1:3" ht="15" customHeight="1" x14ac:dyDescent="0.45">
      <c r="A1374" s="36" t="str">
        <f>'Exit Capacity'!A226</f>
        <v>K47</v>
      </c>
      <c r="B1374" s="4" t="str">
        <f t="shared" si="57"/>
        <v>Salida Nacional / National exit</v>
      </c>
      <c r="C1374" s="55">
        <f t="shared" si="58"/>
        <v>71.821093185150033</v>
      </c>
    </row>
    <row r="1375" spans="1:3" ht="15" customHeight="1" x14ac:dyDescent="0.45">
      <c r="A1375" s="36" t="str">
        <f>'Exit Capacity'!A227</f>
        <v>K48</v>
      </c>
      <c r="B1375" s="4" t="str">
        <f t="shared" si="57"/>
        <v>Salida Nacional / National exit</v>
      </c>
      <c r="C1375" s="55">
        <f t="shared" si="58"/>
        <v>69.890354237328097</v>
      </c>
    </row>
    <row r="1376" spans="1:3" ht="15" customHeight="1" x14ac:dyDescent="0.45">
      <c r="A1376" s="36" t="str">
        <f>'Exit Capacity'!A228</f>
        <v>K48.02</v>
      </c>
      <c r="B1376" s="4" t="str">
        <f t="shared" si="57"/>
        <v>Salida Nacional / National exit</v>
      </c>
      <c r="C1376" s="55">
        <f t="shared" si="58"/>
        <v>70.320491338999304</v>
      </c>
    </row>
    <row r="1377" spans="1:3" ht="15" customHeight="1" x14ac:dyDescent="0.45">
      <c r="A1377" s="36" t="str">
        <f>'Exit Capacity'!A229</f>
        <v>K48.03</v>
      </c>
      <c r="B1377" s="4" t="str">
        <f t="shared" si="57"/>
        <v>Salida Nacional / National exit</v>
      </c>
      <c r="C1377" s="55">
        <f t="shared" si="58"/>
        <v>70.478382074802965</v>
      </c>
    </row>
    <row r="1378" spans="1:3" ht="15" customHeight="1" x14ac:dyDescent="0.45">
      <c r="A1378" s="36" t="str">
        <f>'Exit Capacity'!A230</f>
        <v>K48.05</v>
      </c>
      <c r="B1378" s="4" t="str">
        <f t="shared" si="57"/>
        <v>Salida Nacional / National exit</v>
      </c>
      <c r="C1378" s="55">
        <f t="shared" si="58"/>
        <v>70.7559549843497</v>
      </c>
    </row>
    <row r="1379" spans="1:3" ht="15" customHeight="1" x14ac:dyDescent="0.45">
      <c r="A1379" s="36" t="str">
        <f>'Exit Capacity'!A231</f>
        <v>K48.07</v>
      </c>
      <c r="B1379" s="4" t="str">
        <f t="shared" si="57"/>
        <v>Salida Nacional / National exit</v>
      </c>
      <c r="C1379" s="55">
        <f t="shared" si="58"/>
        <v>70.904302139075767</v>
      </c>
    </row>
    <row r="1380" spans="1:3" ht="15" customHeight="1" x14ac:dyDescent="0.45">
      <c r="A1380" s="36" t="str">
        <f>'Exit Capacity'!A232</f>
        <v>K48.07</v>
      </c>
      <c r="B1380" s="4" t="str">
        <f t="shared" si="57"/>
        <v>Salida Nacional / National exit</v>
      </c>
      <c r="C1380" s="55">
        <f t="shared" si="58"/>
        <v>71.010072822275902</v>
      </c>
    </row>
    <row r="1381" spans="1:3" ht="15" customHeight="1" x14ac:dyDescent="0.45">
      <c r="A1381" s="36" t="str">
        <f>'Exit Capacity'!A233</f>
        <v>K48.10</v>
      </c>
      <c r="B1381" s="4" t="str">
        <f t="shared" si="57"/>
        <v>Salida Nacional / National exit</v>
      </c>
      <c r="C1381" s="55">
        <f t="shared" si="58"/>
        <v>74.890148821188887</v>
      </c>
    </row>
    <row r="1382" spans="1:3" ht="15" customHeight="1" x14ac:dyDescent="0.45">
      <c r="A1382" s="36" t="str">
        <f>'Exit Capacity'!A234</f>
        <v>K50</v>
      </c>
      <c r="B1382" s="4" t="str">
        <f t="shared" si="57"/>
        <v>Salida Nacional / National exit</v>
      </c>
      <c r="C1382" s="55">
        <f t="shared" si="58"/>
        <v>70.424515535811977</v>
      </c>
    </row>
    <row r="1383" spans="1:3" ht="15" customHeight="1" x14ac:dyDescent="0.45">
      <c r="A1383" s="36" t="str">
        <f>'Exit Capacity'!A235</f>
        <v>K52</v>
      </c>
      <c r="B1383" s="4" t="str">
        <f t="shared" si="57"/>
        <v>Salida Nacional / National exit</v>
      </c>
      <c r="C1383" s="55">
        <f t="shared" si="58"/>
        <v>71.246580720597322</v>
      </c>
    </row>
    <row r="1384" spans="1:3" ht="15" customHeight="1" x14ac:dyDescent="0.45">
      <c r="A1384" s="36" t="str">
        <f>'Exit Capacity'!A236</f>
        <v>K54</v>
      </c>
      <c r="B1384" s="4" t="str">
        <f t="shared" si="57"/>
        <v>Salida Nacional / National exit</v>
      </c>
      <c r="C1384" s="55">
        <f t="shared" si="58"/>
        <v>71.953376251834982</v>
      </c>
    </row>
    <row r="1385" spans="1:3" ht="15" customHeight="1" x14ac:dyDescent="0.45">
      <c r="A1385" s="36" t="str">
        <f>'Exit Capacity'!A237</f>
        <v>M01</v>
      </c>
      <c r="B1385" s="4" t="str">
        <f t="shared" si="57"/>
        <v>Salida Nacional / National exit</v>
      </c>
      <c r="C1385" s="55">
        <f t="shared" si="58"/>
        <v>85.776313463356402</v>
      </c>
    </row>
    <row r="1386" spans="1:3" ht="15" customHeight="1" x14ac:dyDescent="0.45">
      <c r="A1386" s="36" t="str">
        <f>'Exit Capacity'!A238</f>
        <v>M05</v>
      </c>
      <c r="B1386" s="4" t="str">
        <f t="shared" si="57"/>
        <v>Salida Nacional / National exit</v>
      </c>
      <c r="C1386" s="55">
        <f t="shared" si="58"/>
        <v>79.422706677636185</v>
      </c>
    </row>
    <row r="1387" spans="1:3" ht="15" customHeight="1" x14ac:dyDescent="0.45">
      <c r="A1387" s="36" t="str">
        <f>'Exit Capacity'!A239</f>
        <v>M09</v>
      </c>
      <c r="B1387" s="4" t="str">
        <f t="shared" si="57"/>
        <v>Salida Nacional / National exit</v>
      </c>
      <c r="C1387" s="55">
        <f t="shared" si="58"/>
        <v>74.931576449349748</v>
      </c>
    </row>
    <row r="1388" spans="1:3" ht="15" customHeight="1" x14ac:dyDescent="0.45">
      <c r="A1388" s="36" t="str">
        <f>'Exit Capacity'!A240</f>
        <v>N07</v>
      </c>
      <c r="B1388" s="4" t="str">
        <f t="shared" si="57"/>
        <v>Salida Nacional / National exit</v>
      </c>
      <c r="C1388" s="55">
        <f t="shared" si="58"/>
        <v>113.33631384968609</v>
      </c>
    </row>
    <row r="1389" spans="1:3" ht="15" customHeight="1" x14ac:dyDescent="0.45">
      <c r="A1389" s="36" t="str">
        <f>'Exit Capacity'!A241</f>
        <v>N08</v>
      </c>
      <c r="B1389" s="4" t="str">
        <f t="shared" si="57"/>
        <v>Salida Nacional / National exit</v>
      </c>
      <c r="C1389" s="55">
        <f t="shared" si="58"/>
        <v>98.770416422320167</v>
      </c>
    </row>
    <row r="1390" spans="1:3" ht="15" customHeight="1" x14ac:dyDescent="0.45">
      <c r="A1390" s="36" t="str">
        <f>'Exit Capacity'!A242</f>
        <v>N08</v>
      </c>
      <c r="B1390" s="4" t="str">
        <f t="shared" si="57"/>
        <v>Salida Nacional / National exit</v>
      </c>
      <c r="C1390" s="55">
        <f t="shared" si="58"/>
        <v>101.43423887814122</v>
      </c>
    </row>
    <row r="1391" spans="1:3" ht="15" customHeight="1" x14ac:dyDescent="0.45">
      <c r="A1391" s="36" t="str">
        <f>'Exit Capacity'!A243</f>
        <v>N10.1</v>
      </c>
      <c r="B1391" s="4" t="str">
        <f t="shared" si="57"/>
        <v>Salida Nacional / National exit</v>
      </c>
      <c r="C1391" s="55">
        <f t="shared" si="58"/>
        <v>103.08240817633856</v>
      </c>
    </row>
    <row r="1392" spans="1:3" ht="15" customHeight="1" x14ac:dyDescent="0.45">
      <c r="A1392" s="36" t="str">
        <f>'Exit Capacity'!A244</f>
        <v>O01</v>
      </c>
      <c r="B1392" s="4" t="str">
        <f t="shared" si="57"/>
        <v>Salida Nacional / National exit</v>
      </c>
      <c r="C1392" s="55">
        <f t="shared" si="58"/>
        <v>94.097964987717887</v>
      </c>
    </row>
    <row r="1393" spans="1:3" ht="15" customHeight="1" x14ac:dyDescent="0.45">
      <c r="A1393" s="36" t="str">
        <f>'Exit Capacity'!A245</f>
        <v>O01A</v>
      </c>
      <c r="B1393" s="4" t="str">
        <f t="shared" si="57"/>
        <v>Salida Nacional / National exit</v>
      </c>
      <c r="C1393" s="55">
        <f t="shared" si="58"/>
        <v>94.150510303070206</v>
      </c>
    </row>
    <row r="1394" spans="1:3" ht="15" customHeight="1" x14ac:dyDescent="0.45">
      <c r="A1394" s="36" t="str">
        <f>'Exit Capacity'!A246</f>
        <v>O02</v>
      </c>
      <c r="B1394" s="4" t="str">
        <f t="shared" si="57"/>
        <v>Salida Nacional / National exit</v>
      </c>
      <c r="C1394" s="55">
        <f t="shared" si="58"/>
        <v>94.17088979000026</v>
      </c>
    </row>
    <row r="1395" spans="1:3" ht="15" customHeight="1" x14ac:dyDescent="0.45">
      <c r="A1395" s="36" t="str">
        <f>'Exit Capacity'!A247</f>
        <v>O03</v>
      </c>
      <c r="B1395" s="4" t="str">
        <f t="shared" si="57"/>
        <v>Salida Nacional / National exit</v>
      </c>
      <c r="C1395" s="55">
        <f t="shared" si="58"/>
        <v>94.202857730216337</v>
      </c>
    </row>
    <row r="1396" spans="1:3" ht="15" customHeight="1" x14ac:dyDescent="0.45">
      <c r="A1396" s="36" t="str">
        <f>'Exit Capacity'!A248</f>
        <v>O04A</v>
      </c>
      <c r="B1396" s="4" t="str">
        <f t="shared" si="57"/>
        <v>Salida Nacional / National exit</v>
      </c>
      <c r="C1396" s="55">
        <f t="shared" si="58"/>
        <v>94.294726001725053</v>
      </c>
    </row>
    <row r="1397" spans="1:3" ht="15" customHeight="1" x14ac:dyDescent="0.45">
      <c r="A1397" s="36" t="str">
        <f>'Exit Capacity'!A249</f>
        <v>O05</v>
      </c>
      <c r="B1397" s="4" t="str">
        <f t="shared" si="57"/>
        <v>Salida Nacional / National exit</v>
      </c>
      <c r="C1397" s="55">
        <f t="shared" si="58"/>
        <v>94.023327412236341</v>
      </c>
    </row>
    <row r="1398" spans="1:3" ht="15" customHeight="1" x14ac:dyDescent="0.45">
      <c r="A1398" s="36" t="str">
        <f>'Exit Capacity'!A250</f>
        <v>O06</v>
      </c>
      <c r="B1398" s="4" t="str">
        <f t="shared" si="57"/>
        <v>Salida Nacional / National exit</v>
      </c>
      <c r="C1398" s="55">
        <f t="shared" si="58"/>
        <v>92.705811103261013</v>
      </c>
    </row>
    <row r="1399" spans="1:3" ht="15" customHeight="1" x14ac:dyDescent="0.45">
      <c r="A1399" s="36" t="str">
        <f>'Exit Capacity'!A251</f>
        <v>O07</v>
      </c>
      <c r="B1399" s="4" t="str">
        <f t="shared" si="57"/>
        <v>Salida Nacional / National exit</v>
      </c>
      <c r="C1399" s="55">
        <f t="shared" si="58"/>
        <v>91.207256643308696</v>
      </c>
    </row>
    <row r="1400" spans="1:3" ht="15" customHeight="1" x14ac:dyDescent="0.45">
      <c r="A1400" s="36" t="str">
        <f>'Exit Capacity'!A252</f>
        <v>O07</v>
      </c>
      <c r="B1400" s="4" t="str">
        <f t="shared" si="57"/>
        <v>Salida Nacional / National exit</v>
      </c>
      <c r="C1400" s="55">
        <f t="shared" si="58"/>
        <v>89.100385499387812</v>
      </c>
    </row>
    <row r="1401" spans="1:3" ht="15" customHeight="1" x14ac:dyDescent="0.45">
      <c r="A1401" s="36" t="str">
        <f>'Exit Capacity'!A253</f>
        <v>O11</v>
      </c>
      <c r="B1401" s="4" t="str">
        <f t="shared" si="57"/>
        <v>Salida Nacional / National exit</v>
      </c>
      <c r="C1401" s="55">
        <f t="shared" si="58"/>
        <v>84.631015922493148</v>
      </c>
    </row>
    <row r="1402" spans="1:3" ht="15" customHeight="1" x14ac:dyDescent="0.45">
      <c r="A1402" s="36" t="str">
        <f>'Exit Capacity'!A254</f>
        <v>O12</v>
      </c>
      <c r="B1402" s="4" t="str">
        <f t="shared" si="57"/>
        <v>Salida Nacional / National exit</v>
      </c>
      <c r="C1402" s="55">
        <f t="shared" si="58"/>
        <v>86.785822578335555</v>
      </c>
    </row>
    <row r="1403" spans="1:3" ht="15" customHeight="1" x14ac:dyDescent="0.45">
      <c r="A1403" s="36" t="str">
        <f>'Exit Capacity'!A255</f>
        <v>O14</v>
      </c>
      <c r="B1403" s="4" t="str">
        <f t="shared" si="57"/>
        <v>Salida Nacional / National exit</v>
      </c>
      <c r="C1403" s="55">
        <f t="shared" si="58"/>
        <v>90.365447865778037</v>
      </c>
    </row>
    <row r="1404" spans="1:3" ht="15" customHeight="1" x14ac:dyDescent="0.45">
      <c r="A1404" s="36" t="str">
        <f>'Exit Capacity'!A256</f>
        <v>O14A</v>
      </c>
      <c r="B1404" s="4" t="str">
        <f t="shared" si="57"/>
        <v>Salida Nacional / National exit</v>
      </c>
      <c r="C1404" s="55">
        <f t="shared" si="58"/>
        <v>91.469476505754642</v>
      </c>
    </row>
    <row r="1405" spans="1:3" ht="15" customHeight="1" x14ac:dyDescent="0.45">
      <c r="A1405" s="36" t="str">
        <f>'Exit Capacity'!A257</f>
        <v>O16</v>
      </c>
      <c r="B1405" s="4" t="str">
        <f t="shared" si="57"/>
        <v>Salida Nacional / National exit</v>
      </c>
      <c r="C1405" s="55">
        <f t="shared" si="58"/>
        <v>94.336349478207964</v>
      </c>
    </row>
    <row r="1406" spans="1:3" ht="15" customHeight="1" x14ac:dyDescent="0.45">
      <c r="A1406" s="36" t="str">
        <f>'Exit Capacity'!A258</f>
        <v>O17</v>
      </c>
      <c r="B1406" s="4" t="str">
        <f t="shared" si="57"/>
        <v>Salida Nacional / National exit</v>
      </c>
      <c r="C1406" s="55">
        <f t="shared" si="58"/>
        <v>96.048172681303271</v>
      </c>
    </row>
    <row r="1407" spans="1:3" ht="15" customHeight="1" x14ac:dyDescent="0.45">
      <c r="A1407" s="36" t="str">
        <f>'Exit Capacity'!A259</f>
        <v>O19</v>
      </c>
      <c r="B1407" s="4" t="str">
        <f t="shared" si="57"/>
        <v>Salida Nacional / National exit</v>
      </c>
      <c r="C1407" s="55">
        <f t="shared" si="58"/>
        <v>97.990538896141132</v>
      </c>
    </row>
    <row r="1408" spans="1:3" ht="15" customHeight="1" x14ac:dyDescent="0.45">
      <c r="A1408" s="36" t="str">
        <f>'Exit Capacity'!A260</f>
        <v>O22</v>
      </c>
      <c r="B1408" s="4" t="str">
        <f t="shared" si="57"/>
        <v>Salida Nacional / National exit</v>
      </c>
      <c r="C1408" s="55">
        <f t="shared" si="58"/>
        <v>97.236223232052225</v>
      </c>
    </row>
    <row r="1409" spans="1:3" ht="15" customHeight="1" x14ac:dyDescent="0.45">
      <c r="A1409" s="36" t="str">
        <f>'Exit Capacity'!A261</f>
        <v>O24</v>
      </c>
      <c r="B1409" s="4" t="str">
        <f t="shared" si="57"/>
        <v>Salida Nacional / National exit</v>
      </c>
      <c r="C1409" s="55">
        <f t="shared" si="58"/>
        <v>96.527521426613504</v>
      </c>
    </row>
    <row r="1410" spans="1:3" ht="15" customHeight="1" x14ac:dyDescent="0.45">
      <c r="A1410" s="36" t="str">
        <f>'Exit Capacity'!A262</f>
        <v>O24</v>
      </c>
      <c r="B1410" s="4" t="str">
        <f t="shared" si="57"/>
        <v>Salida Nacional / National exit</v>
      </c>
      <c r="C1410" s="55">
        <f t="shared" si="58"/>
        <v>83.316337384368936</v>
      </c>
    </row>
    <row r="1411" spans="1:3" ht="15" customHeight="1" x14ac:dyDescent="0.45">
      <c r="A1411" s="36" t="str">
        <f>'Exit Capacity'!A263</f>
        <v>P03</v>
      </c>
      <c r="B1411" s="4" t="str">
        <f t="shared" si="57"/>
        <v>Salida Nacional / National exit</v>
      </c>
      <c r="C1411" s="55">
        <f t="shared" si="58"/>
        <v>80.792185774102265</v>
      </c>
    </row>
    <row r="1412" spans="1:3" ht="15" customHeight="1" x14ac:dyDescent="0.45">
      <c r="A1412" s="36" t="str">
        <f>'Exit Capacity'!A264</f>
        <v>P04</v>
      </c>
      <c r="B1412" s="4" t="str">
        <f t="shared" si="57"/>
        <v>Salida Nacional / National exit</v>
      </c>
      <c r="C1412" s="55">
        <f t="shared" si="58"/>
        <v>80.608815292073132</v>
      </c>
    </row>
    <row r="1413" spans="1:3" ht="15" customHeight="1" x14ac:dyDescent="0.45">
      <c r="A1413" s="36" t="str">
        <f>'Exit Capacity'!A265</f>
        <v>P04A</v>
      </c>
      <c r="B1413" s="4" t="str">
        <f t="shared" si="57"/>
        <v>Salida Nacional / National exit</v>
      </c>
      <c r="C1413" s="55">
        <f t="shared" si="58"/>
        <v>79.32071760302793</v>
      </c>
    </row>
    <row r="1414" spans="1:3" ht="15" customHeight="1" x14ac:dyDescent="0.45">
      <c r="A1414" s="36" t="str">
        <f>'Exit Capacity'!A266</f>
        <v>P06</v>
      </c>
      <c r="B1414" s="4" t="str">
        <f t="shared" si="57"/>
        <v>Salida Nacional / National exit</v>
      </c>
      <c r="C1414" s="55">
        <f t="shared" si="58"/>
        <v>76.287679427317741</v>
      </c>
    </row>
    <row r="1415" spans="1:3" ht="15" customHeight="1" x14ac:dyDescent="0.45">
      <c r="A1415" s="36" t="str">
        <f>'Exit Capacity'!A267</f>
        <v>Q03B</v>
      </c>
      <c r="B1415" s="4" t="str">
        <f t="shared" si="57"/>
        <v>Salida Nacional / National exit</v>
      </c>
      <c r="C1415" s="55">
        <f t="shared" si="58"/>
        <v>74.381772049924038</v>
      </c>
    </row>
    <row r="1416" spans="1:3" ht="15" customHeight="1" x14ac:dyDescent="0.45">
      <c r="A1416" s="36" t="str">
        <f>'Exit Capacity'!A268</f>
        <v>T02</v>
      </c>
      <c r="B1416" s="4" t="str">
        <f t="shared" ref="B1416:B1424" si="59">B1129</f>
        <v>Salida Nacional / National exit</v>
      </c>
      <c r="C1416" s="55">
        <f t="shared" ref="C1416:C1441" si="60">IF(C268=0,"",C1129/C268)</f>
        <v>75.053351044717488</v>
      </c>
    </row>
    <row r="1417" spans="1:3" ht="15" customHeight="1" x14ac:dyDescent="0.45">
      <c r="A1417" s="36" t="str">
        <f>'Exit Capacity'!A269</f>
        <v>T04</v>
      </c>
      <c r="B1417" s="4" t="str">
        <f t="shared" si="59"/>
        <v>Salida Nacional / National exit</v>
      </c>
      <c r="C1417" s="55">
        <f t="shared" si="60"/>
        <v>78.240815735076822</v>
      </c>
    </row>
    <row r="1418" spans="1:3" ht="15" customHeight="1" x14ac:dyDescent="0.45">
      <c r="A1418" s="36" t="str">
        <f>'Exit Capacity'!A270</f>
        <v>T05</v>
      </c>
      <c r="B1418" s="4" t="str">
        <f t="shared" si="59"/>
        <v>Salida Nacional / National exit</v>
      </c>
      <c r="C1418" s="55">
        <f t="shared" si="60"/>
        <v>78.770943972338586</v>
      </c>
    </row>
    <row r="1419" spans="1:3" ht="15" customHeight="1" x14ac:dyDescent="0.45">
      <c r="A1419" s="36" t="str">
        <f>'Exit Capacity'!A271</f>
        <v>T05A</v>
      </c>
      <c r="B1419" s="4" t="str">
        <f t="shared" si="59"/>
        <v>Salida Nacional / National exit</v>
      </c>
      <c r="C1419" s="55">
        <f t="shared" si="60"/>
        <v>78.742283919122542</v>
      </c>
    </row>
    <row r="1420" spans="1:3" ht="15" customHeight="1" x14ac:dyDescent="0.45">
      <c r="A1420" s="36" t="str">
        <f>'Exit Capacity'!A272</f>
        <v>T05A</v>
      </c>
      <c r="B1420" s="4" t="str">
        <f t="shared" si="59"/>
        <v>Salida Nacional / National exit</v>
      </c>
      <c r="C1420" s="55">
        <f t="shared" si="60"/>
        <v>78.725949420514638</v>
      </c>
    </row>
    <row r="1421" spans="1:3" ht="15" customHeight="1" x14ac:dyDescent="0.45">
      <c r="A1421" s="36" t="str">
        <f>'Exit Capacity'!A273</f>
        <v>T07</v>
      </c>
      <c r="B1421" s="4" t="str">
        <f t="shared" si="59"/>
        <v>Salida Nacional / National exit</v>
      </c>
      <c r="C1421" s="55">
        <f t="shared" si="60"/>
        <v>78.118369521604933</v>
      </c>
    </row>
    <row r="1422" spans="1:3" ht="15" customHeight="1" x14ac:dyDescent="0.45">
      <c r="A1422" s="36" t="str">
        <f>'Exit Capacity'!A274</f>
        <v>T08</v>
      </c>
      <c r="B1422" s="4" t="str">
        <f t="shared" si="59"/>
        <v>Salida Nacional / National exit</v>
      </c>
      <c r="C1422" s="55">
        <f t="shared" si="60"/>
        <v>76.900548087240935</v>
      </c>
    </row>
    <row r="1423" spans="1:3" ht="15" customHeight="1" x14ac:dyDescent="0.45">
      <c r="A1423" s="36" t="str">
        <f>'Exit Capacity'!A275</f>
        <v>T09.2</v>
      </c>
      <c r="B1423" s="4" t="str">
        <f t="shared" si="59"/>
        <v>Salida Nacional / National exit</v>
      </c>
      <c r="C1423" s="55">
        <f t="shared" si="60"/>
        <v>75.117657507332098</v>
      </c>
    </row>
    <row r="1424" spans="1:3" ht="15" customHeight="1" x14ac:dyDescent="0.45">
      <c r="A1424" s="36" t="str">
        <f>'Exit Capacity'!A276</f>
        <v>T10</v>
      </c>
      <c r="B1424" s="4" t="str">
        <f t="shared" si="59"/>
        <v>Salida Nacional / National exit</v>
      </c>
      <c r="C1424" s="55">
        <f t="shared" si="60"/>
        <v>74.460642843492707</v>
      </c>
    </row>
    <row r="1425" spans="1:5" ht="15" customHeight="1" x14ac:dyDescent="0.45">
      <c r="A1425" s="36" t="str">
        <f>'Exit Capacity'!A277</f>
        <v>PR Barcelona</v>
      </c>
      <c r="B1425" s="4" t="str">
        <f t="shared" ref="B1425:B1440" si="61">B1138</f>
        <v>Planta GNL / LNG Plant</v>
      </c>
      <c r="C1425" s="55">
        <f t="shared" si="60"/>
        <v>99.502749129753369</v>
      </c>
    </row>
    <row r="1426" spans="1:5" ht="15" customHeight="1" x14ac:dyDescent="0.45">
      <c r="A1426" s="36" t="str">
        <f>'Exit Capacity'!A278</f>
        <v>PR Cartagena</v>
      </c>
      <c r="B1426" s="4" t="str">
        <f t="shared" si="61"/>
        <v>Planta GNL / LNG Plant</v>
      </c>
      <c r="C1426" s="55">
        <f t="shared" si="60"/>
        <v>90.03807429345548</v>
      </c>
    </row>
    <row r="1427" spans="1:5" ht="15" customHeight="1" x14ac:dyDescent="0.45">
      <c r="A1427" s="36" t="str">
        <f>'Exit Capacity'!A279</f>
        <v>PR Huelva</v>
      </c>
      <c r="B1427" s="4" t="str">
        <f t="shared" si="61"/>
        <v>Planta GNL / LNG Plant</v>
      </c>
      <c r="C1427" s="55">
        <f t="shared" si="60"/>
        <v>127.10988069441458</v>
      </c>
    </row>
    <row r="1428" spans="1:5" ht="15" customHeight="1" x14ac:dyDescent="0.45">
      <c r="A1428" s="36" t="str">
        <f>'Exit Capacity'!A280</f>
        <v>PR Bilbao</v>
      </c>
      <c r="B1428" s="4" t="str">
        <f t="shared" si="61"/>
        <v>Planta GNL / LNG Plant</v>
      </c>
      <c r="C1428" s="55">
        <f t="shared" si="60"/>
        <v>99.67419333330065</v>
      </c>
    </row>
    <row r="1429" spans="1:5" ht="15" customHeight="1" x14ac:dyDescent="0.45">
      <c r="A1429" s="36" t="str">
        <f>'Exit Capacity'!A281</f>
        <v>PR Sagunto</v>
      </c>
      <c r="B1429" s="4" t="str">
        <f t="shared" si="61"/>
        <v>Planta GNL / LNG Plant</v>
      </c>
      <c r="C1429" s="55">
        <f t="shared" si="60"/>
        <v>82.172018132710335</v>
      </c>
    </row>
    <row r="1430" spans="1:5" ht="15" customHeight="1" x14ac:dyDescent="0.45">
      <c r="A1430" s="36" t="str">
        <f>'Exit Capacity'!A282</f>
        <v>PR Mugardos</v>
      </c>
      <c r="B1430" s="4" t="str">
        <f t="shared" si="61"/>
        <v>Planta GNL / LNG Plant</v>
      </c>
      <c r="C1430" s="55">
        <f t="shared" si="60"/>
        <v>133.77173293873608</v>
      </c>
    </row>
    <row r="1431" spans="1:5" ht="15" customHeight="1" x14ac:dyDescent="0.45">
      <c r="A1431" s="36" t="str">
        <f>'Exit Capacity'!A283</f>
        <v>PR El Musel</v>
      </c>
      <c r="B1431" s="4" t="str">
        <f t="shared" si="61"/>
        <v>Planta GNL / LNG Plant</v>
      </c>
      <c r="C1431" s="55">
        <f t="shared" si="60"/>
        <v>98.604906293214043</v>
      </c>
      <c r="E1431" s="61"/>
    </row>
    <row r="1432" spans="1:5" ht="15" customHeight="1" x14ac:dyDescent="0.45">
      <c r="A1432" s="36" t="str">
        <f>'Exit Capacity'!A284</f>
        <v>CI Tarifa</v>
      </c>
      <c r="B1432" s="4" t="str">
        <f t="shared" si="61"/>
        <v>CI Tarifa</v>
      </c>
      <c r="C1432" s="55">
        <f t="shared" si="60"/>
        <v>124.18990381916831</v>
      </c>
      <c r="E1432" s="61"/>
    </row>
    <row r="1433" spans="1:5" ht="15" customHeight="1" x14ac:dyDescent="0.45">
      <c r="A1433" s="36" t="str">
        <f>'Exit Capacity'!A285</f>
        <v>CI Biriatou</v>
      </c>
      <c r="B1433" s="4" t="str">
        <f t="shared" si="61"/>
        <v>VIP Pirineos</v>
      </c>
      <c r="C1433" s="55">
        <f t="shared" si="60"/>
        <v>94.382462470479027</v>
      </c>
    </row>
    <row r="1434" spans="1:5" ht="15" customHeight="1" x14ac:dyDescent="0.45">
      <c r="A1434" s="36" t="str">
        <f>'Exit Capacity'!A286</f>
        <v>CI Larrau</v>
      </c>
      <c r="B1434" s="4" t="str">
        <f t="shared" si="61"/>
        <v>VIP Pirineos</v>
      </c>
      <c r="C1434" s="55">
        <f t="shared" si="60"/>
        <v>92.707609747614981</v>
      </c>
    </row>
    <row r="1435" spans="1:5" ht="15" customHeight="1" x14ac:dyDescent="0.45">
      <c r="A1435" s="36" t="str">
        <f>'Exit Capacity'!A287</f>
        <v>CI Badajoz</v>
      </c>
      <c r="B1435" s="4" t="str">
        <f t="shared" si="61"/>
        <v>VIP Ibérico</v>
      </c>
      <c r="C1435" s="55">
        <f t="shared" si="60"/>
        <v>106.77731112038325</v>
      </c>
    </row>
    <row r="1436" spans="1:5" ht="15" customHeight="1" x14ac:dyDescent="0.45">
      <c r="A1436" s="36" t="str">
        <f>'Exit Capacity'!A288</f>
        <v>CI Tuy</v>
      </c>
      <c r="B1436" s="4" t="str">
        <f t="shared" si="61"/>
        <v>VIP Ibérico</v>
      </c>
      <c r="C1436" s="55">
        <f t="shared" si="60"/>
        <v>145.22327858353407</v>
      </c>
    </row>
    <row r="1437" spans="1:5" ht="15" customHeight="1" x14ac:dyDescent="0.45">
      <c r="A1437" s="36" t="str">
        <f>'Exit Capacity'!A289</f>
        <v>AS Serrablo</v>
      </c>
      <c r="B1437" s="4" t="str">
        <f t="shared" si="61"/>
        <v>AA.SS / Storage facilities</v>
      </c>
      <c r="C1437" s="55">
        <f t="shared" si="60"/>
        <v>93.460506391064015</v>
      </c>
    </row>
    <row r="1438" spans="1:5" ht="15" customHeight="1" x14ac:dyDescent="0.45">
      <c r="A1438" s="36" t="str">
        <f>'Exit Capacity'!A290</f>
        <v>AS Gaviota</v>
      </c>
      <c r="B1438" s="4" t="str">
        <f t="shared" si="61"/>
        <v>AA.SS / Storage facilities</v>
      </c>
      <c r="C1438" s="55">
        <f t="shared" si="60"/>
        <v>85.024887983463955</v>
      </c>
    </row>
    <row r="1439" spans="1:5" ht="15" customHeight="1" x14ac:dyDescent="0.45">
      <c r="A1439" s="36" t="str">
        <f>'Exit Capacity'!A291</f>
        <v>AS Yela</v>
      </c>
      <c r="B1439" s="4" t="str">
        <f t="shared" si="61"/>
        <v>AA.SS / Storage facilities</v>
      </c>
      <c r="C1439" s="55">
        <f t="shared" si="60"/>
        <v>75.410475511255768</v>
      </c>
    </row>
    <row r="1440" spans="1:5" ht="15" customHeight="1" thickBot="1" x14ac:dyDescent="0.5">
      <c r="A1440" s="36" t="str">
        <f>'Exit Capacity'!A292</f>
        <v>YAC/AS Marismas</v>
      </c>
      <c r="B1440" s="4" t="str">
        <f t="shared" si="61"/>
        <v>AA.SS / Storage facilities</v>
      </c>
      <c r="C1440" s="55">
        <f t="shared" si="60"/>
        <v>109.00916519081883</v>
      </c>
    </row>
    <row r="1441" spans="1:3" ht="18.75" customHeight="1" thickBot="1" x14ac:dyDescent="0.5">
      <c r="A1441" s="23" t="s">
        <v>7</v>
      </c>
      <c r="B1441" s="24"/>
      <c r="C1441" s="57">
        <f t="shared" si="60"/>
        <v>89.762802934298051</v>
      </c>
    </row>
  </sheetData>
  <mergeCells count="12">
    <mergeCell ref="A8:C8"/>
    <mergeCell ref="A1156:C1156"/>
    <mergeCell ref="A871:A872"/>
    <mergeCell ref="B871:B872"/>
    <mergeCell ref="A1158:A1159"/>
    <mergeCell ref="B1158:B1159"/>
    <mergeCell ref="A10:A11"/>
    <mergeCell ref="B10:B11"/>
    <mergeCell ref="A297:A298"/>
    <mergeCell ref="B297:B298"/>
    <mergeCell ref="A584:A585"/>
    <mergeCell ref="B584:B585"/>
  </mergeCells>
  <printOptions horizontalCentered="1"/>
  <pageMargins left="0.23622047244094491" right="0.23622047244094491" top="0.74803149606299213" bottom="0.74803149606299213" header="0.31496062992125984" footer="0.31496062992125984"/>
  <pageSetup paperSize="9" scale="78" fitToHeight="0" orientation="landscape" verticalDpi="0" r:id="rId1"/>
  <headerFooter>
    <oddFooter>&amp;L&amp;D&amp;C_x000D_&amp;1#&amp;"Calibri"&amp;10&amp;K000000 PÚBLICA&amp;RPágina &amp;P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1441"/>
  <sheetViews>
    <sheetView showGridLines="0" zoomScaleNormal="100" workbookViewId="0"/>
  </sheetViews>
  <sheetFormatPr baseColWidth="10" defaultColWidth="11.3984375" defaultRowHeight="14.25" x14ac:dyDescent="0.45"/>
  <cols>
    <col min="1" max="1" width="27" style="1" customWidth="1"/>
    <col min="2" max="2" width="56.3984375" style="1" customWidth="1"/>
    <col min="3" max="3" width="18.265625" style="1" bestFit="1" customWidth="1"/>
    <col min="4" max="16384" width="11.3984375" style="1"/>
  </cols>
  <sheetData>
    <row r="1" spans="1:3" ht="5.0999999999999996" customHeight="1" x14ac:dyDescent="0.45">
      <c r="A1" s="12"/>
      <c r="B1" s="12"/>
      <c r="C1" s="12"/>
    </row>
    <row r="2" spans="1:3" x14ac:dyDescent="0.45">
      <c r="A2" s="12"/>
      <c r="B2" s="12"/>
      <c r="C2" s="12"/>
    </row>
    <row r="3" spans="1:3" x14ac:dyDescent="0.45">
      <c r="A3" s="12"/>
      <c r="B3" s="12"/>
      <c r="C3" s="12"/>
    </row>
    <row r="4" spans="1:3" x14ac:dyDescent="0.45">
      <c r="A4" s="12"/>
      <c r="B4" s="12"/>
      <c r="C4" s="12"/>
    </row>
    <row r="5" spans="1:3" ht="5.0999999999999996" customHeight="1" thickBot="1" x14ac:dyDescent="0.5">
      <c r="A5" s="12"/>
      <c r="B5" s="12"/>
      <c r="C5" s="12"/>
    </row>
    <row r="6" spans="1:3" ht="48" customHeight="1" thickBot="1" x14ac:dyDescent="0.5">
      <c r="A6" s="27" t="s">
        <v>89</v>
      </c>
      <c r="B6" s="28"/>
      <c r="C6" s="30"/>
    </row>
    <row r="7" spans="1:3" ht="5.0999999999999996" customHeight="1" x14ac:dyDescent="0.45"/>
    <row r="8" spans="1:3" ht="40.5" customHeight="1" x14ac:dyDescent="0.45">
      <c r="A8" s="180" t="s">
        <v>87</v>
      </c>
      <c r="B8" s="180"/>
      <c r="C8" s="180"/>
    </row>
    <row r="9" spans="1:3" ht="5.0999999999999996" customHeight="1" thickBot="1" x14ac:dyDescent="0.5"/>
    <row r="10" spans="1:3" ht="15" customHeight="1" x14ac:dyDescent="0.45">
      <c r="A10" s="169" t="s">
        <v>36</v>
      </c>
      <c r="B10" s="171" t="s">
        <v>160</v>
      </c>
      <c r="C10" s="19" t="s">
        <v>11</v>
      </c>
    </row>
    <row r="11" spans="1:3" ht="33" customHeight="1" x14ac:dyDescent="0.45">
      <c r="A11" s="170"/>
      <c r="B11" s="172"/>
      <c r="C11" s="20" t="s">
        <v>57</v>
      </c>
    </row>
    <row r="12" spans="1:3" ht="15" customHeight="1" x14ac:dyDescent="0.45">
      <c r="A12" s="43" t="str">
        <f>'Exit Capacity'!A12</f>
        <v>01.1A</v>
      </c>
      <c r="B12" s="4" t="str">
        <f>'Exit Capacity'!B12</f>
        <v>Salida Nacional / National exit</v>
      </c>
      <c r="C12" s="46">
        <f>IF(SUMIF('Exit Tariff_1a'!$B$12:$B$292,$B12,'Exit Tariff_1a'!C$12:C$292)=0,1,'Exit Tariff_1a'!C12)</f>
        <v>21358.888269830913</v>
      </c>
    </row>
    <row r="13" spans="1:3" ht="15" customHeight="1" x14ac:dyDescent="0.45">
      <c r="A13" s="36" t="str">
        <f>'Exit Capacity'!A13</f>
        <v>03A</v>
      </c>
      <c r="B13" s="4" t="str">
        <f>'Exit Capacity'!B13</f>
        <v>Salida Nacional / National exit</v>
      </c>
      <c r="C13" s="46">
        <f>IF(SUMIF('Exit Tariff_1a'!$B$12:$B$292,$B13,'Exit Tariff_1a'!C$12:C$292)=0,1,'Exit Tariff_1a'!C13)</f>
        <v>12034.276729688107</v>
      </c>
    </row>
    <row r="14" spans="1:3" ht="15" customHeight="1" x14ac:dyDescent="0.45">
      <c r="A14" s="36" t="str">
        <f>'Exit Capacity'!A14</f>
        <v>1.01</v>
      </c>
      <c r="B14" s="4" t="str">
        <f>'Exit Capacity'!B14</f>
        <v>Salida Nacional / National exit</v>
      </c>
      <c r="C14" s="46">
        <f>IF(SUMIF('Exit Tariff_1a'!$B$12:$B$292,$B14,'Exit Tariff_1a'!C$12:C$292)=0,1,'Exit Tariff_1a'!C14)</f>
        <v>1105.0676092564358</v>
      </c>
    </row>
    <row r="15" spans="1:3" ht="15" customHeight="1" x14ac:dyDescent="0.45">
      <c r="A15" s="36" t="str">
        <f>'Exit Capacity'!A15</f>
        <v>10</v>
      </c>
      <c r="B15" s="4" t="str">
        <f>'Exit Capacity'!B15</f>
        <v>Salida Nacional / National exit</v>
      </c>
      <c r="C15" s="46">
        <f>IF(SUMIF('Exit Tariff_1a'!$B$12:$B$292,$B15,'Exit Tariff_1a'!C$12:C$292)=0,1,'Exit Tariff_1a'!C15)</f>
        <v>331.25402831924168</v>
      </c>
    </row>
    <row r="16" spans="1:3" ht="15" customHeight="1" x14ac:dyDescent="0.45">
      <c r="A16" s="36" t="str">
        <f>'Exit Capacity'!A16</f>
        <v>11</v>
      </c>
      <c r="B16" s="4" t="str">
        <f>'Exit Capacity'!B16</f>
        <v>Salida Nacional / National exit</v>
      </c>
      <c r="C16" s="46">
        <f>IF(SUMIF('Exit Tariff_1a'!$B$12:$B$292,$B16,'Exit Tariff_1a'!C$12:C$292)=0,1,'Exit Tariff_1a'!C16)</f>
        <v>27832.633371678741</v>
      </c>
    </row>
    <row r="17" spans="1:3" ht="15" customHeight="1" x14ac:dyDescent="0.45">
      <c r="A17" s="36" t="str">
        <f>'Exit Capacity'!A17</f>
        <v>12</v>
      </c>
      <c r="B17" s="4" t="str">
        <f>'Exit Capacity'!B17</f>
        <v>Salida Nacional / National exit</v>
      </c>
      <c r="C17" s="46">
        <f>IF(SUMIF('Exit Tariff_1a'!$B$12:$B$292,$B17,'Exit Tariff_1a'!C$12:C$292)=0,1,'Exit Tariff_1a'!C17)</f>
        <v>23589.702533314568</v>
      </c>
    </row>
    <row r="18" spans="1:3" ht="15" customHeight="1" x14ac:dyDescent="0.45">
      <c r="A18" s="36" t="str">
        <f>'Exit Capacity'!A18</f>
        <v>13</v>
      </c>
      <c r="B18" s="4" t="str">
        <f>'Exit Capacity'!B18</f>
        <v>Salida Nacional / National exit</v>
      </c>
      <c r="C18" s="46">
        <f>IF(SUMIF('Exit Tariff_1a'!$B$12:$B$292,$B18,'Exit Tariff_1a'!C$12:C$292)=0,1,'Exit Tariff_1a'!C18)</f>
        <v>182.39109386904232</v>
      </c>
    </row>
    <row r="19" spans="1:3" ht="15" customHeight="1" x14ac:dyDescent="0.45">
      <c r="A19" s="36" t="str">
        <f>'Exit Capacity'!A19</f>
        <v>13A</v>
      </c>
      <c r="B19" s="4" t="str">
        <f>'Exit Capacity'!B19</f>
        <v>Salida Nacional / National exit</v>
      </c>
      <c r="C19" s="46">
        <f>IF(SUMIF('Exit Tariff_1a'!$B$12:$B$292,$B19,'Exit Tariff_1a'!C$12:C$292)=0,1,'Exit Tariff_1a'!C19)</f>
        <v>10446.203167292784</v>
      </c>
    </row>
    <row r="20" spans="1:3" ht="15" customHeight="1" x14ac:dyDescent="0.45">
      <c r="A20" s="36" t="str">
        <f>'Exit Capacity'!A20</f>
        <v>14</v>
      </c>
      <c r="B20" s="4" t="str">
        <f>'Exit Capacity'!B20</f>
        <v>Salida Nacional / National exit</v>
      </c>
      <c r="C20" s="46">
        <f>IF(SUMIF('Exit Tariff_1a'!$B$12:$B$292,$B20,'Exit Tariff_1a'!C$12:C$292)=0,1,'Exit Tariff_1a'!C20)</f>
        <v>5.5204121847468031</v>
      </c>
    </row>
    <row r="21" spans="1:3" ht="15" customHeight="1" x14ac:dyDescent="0.45">
      <c r="A21" s="36" t="str">
        <f>'Exit Capacity'!A21</f>
        <v>15</v>
      </c>
      <c r="B21" s="4" t="str">
        <f>'Exit Capacity'!B21</f>
        <v>Salida Nacional / National exit</v>
      </c>
      <c r="C21" s="46">
        <f>IF(SUMIF('Exit Tariff_1a'!$B$12:$B$292,$B21,'Exit Tariff_1a'!C$12:C$292)=0,1,'Exit Tariff_1a'!C21)</f>
        <v>8.9838168659066771</v>
      </c>
    </row>
    <row r="22" spans="1:3" ht="15" customHeight="1" x14ac:dyDescent="0.45">
      <c r="A22" s="36" t="str">
        <f>'Exit Capacity'!A22</f>
        <v>15</v>
      </c>
      <c r="B22" s="4" t="str">
        <f>'Exit Capacity'!B22</f>
        <v>Salida Nacional / National exit</v>
      </c>
      <c r="C22" s="46">
        <f>IF(SUMIF('Exit Tariff_1a'!$B$12:$B$292,$B22,'Exit Tariff_1a'!C$12:C$292)=0,1,'Exit Tariff_1a'!C22)</f>
        <v>3723.3754988768978</v>
      </c>
    </row>
    <row r="23" spans="1:3" ht="15" customHeight="1" x14ac:dyDescent="0.45">
      <c r="A23" s="36" t="str">
        <f>'Exit Capacity'!A23</f>
        <v>15.04</v>
      </c>
      <c r="B23" s="4" t="str">
        <f>'Exit Capacity'!B23</f>
        <v>Salida Nacional / National exit</v>
      </c>
      <c r="C23" s="46">
        <f>IF(SUMIF('Exit Tariff_1a'!$B$12:$B$292,$B23,'Exit Tariff_1a'!C$12:C$292)=0,1,'Exit Tariff_1a'!C23)</f>
        <v>561.87625335186692</v>
      </c>
    </row>
    <row r="24" spans="1:3" ht="15" customHeight="1" x14ac:dyDescent="0.45">
      <c r="A24" s="36" t="str">
        <f>'Exit Capacity'!A24</f>
        <v>15.06A</v>
      </c>
      <c r="B24" s="4" t="str">
        <f>'Exit Capacity'!B24</f>
        <v>Salida Nacional / National exit</v>
      </c>
      <c r="C24" s="46">
        <f>IF(SUMIF('Exit Tariff_1a'!$B$12:$B$292,$B24,'Exit Tariff_1a'!C$12:C$292)=0,1,'Exit Tariff_1a'!C24)</f>
        <v>4602.0447533434635</v>
      </c>
    </row>
    <row r="25" spans="1:3" ht="15" customHeight="1" x14ac:dyDescent="0.45">
      <c r="A25" s="36" t="str">
        <f>'Exit Capacity'!A25</f>
        <v>15.07</v>
      </c>
      <c r="B25" s="4" t="str">
        <f>'Exit Capacity'!B25</f>
        <v>Salida Nacional / National exit</v>
      </c>
      <c r="C25" s="46">
        <f>IF(SUMIF('Exit Tariff_1a'!$B$12:$B$292,$B25,'Exit Tariff_1a'!C$12:C$292)=0,1,'Exit Tariff_1a'!C25)</f>
        <v>1030.6928799207353</v>
      </c>
    </row>
    <row r="26" spans="1:3" ht="15" customHeight="1" x14ac:dyDescent="0.45">
      <c r="A26" s="36" t="str">
        <f>'Exit Capacity'!A26</f>
        <v>15.08</v>
      </c>
      <c r="B26" s="4" t="str">
        <f>'Exit Capacity'!B26</f>
        <v>Salida Nacional / National exit</v>
      </c>
      <c r="C26" s="46">
        <f>IF(SUMIF('Exit Tariff_1a'!$B$12:$B$292,$B26,'Exit Tariff_1a'!C$12:C$292)=0,1,'Exit Tariff_1a'!C26)</f>
        <v>9383.6861974574913</v>
      </c>
    </row>
    <row r="27" spans="1:3" ht="15" customHeight="1" x14ac:dyDescent="0.45">
      <c r="A27" s="36" t="str">
        <f>'Exit Capacity'!A27</f>
        <v>15.08A</v>
      </c>
      <c r="B27" s="4" t="str">
        <f>'Exit Capacity'!B27</f>
        <v>Salida Nacional / National exit</v>
      </c>
      <c r="C27" s="46">
        <f>IF(SUMIF('Exit Tariff_1a'!$B$12:$B$292,$B27,'Exit Tariff_1a'!C$12:C$292)=0,1,'Exit Tariff_1a'!C27)</f>
        <v>5818.8531400486454</v>
      </c>
    </row>
    <row r="28" spans="1:3" ht="15" customHeight="1" x14ac:dyDescent="0.45">
      <c r="A28" s="36" t="str">
        <f>'Exit Capacity'!A28</f>
        <v>15.09</v>
      </c>
      <c r="B28" s="4" t="str">
        <f>'Exit Capacity'!B28</f>
        <v>Salida Nacional / National exit</v>
      </c>
      <c r="C28" s="46">
        <f>IF(SUMIF('Exit Tariff_1a'!$B$12:$B$292,$B28,'Exit Tariff_1a'!C$12:C$292)=0,1,'Exit Tariff_1a'!C28)</f>
        <v>9235.4694585381458</v>
      </c>
    </row>
    <row r="29" spans="1:3" ht="15" customHeight="1" x14ac:dyDescent="0.45">
      <c r="A29" s="36" t="str">
        <f>'Exit Capacity'!A29</f>
        <v>15.09AD</v>
      </c>
      <c r="B29" s="4" t="str">
        <f>'Exit Capacity'!B29</f>
        <v>Salida Nacional / National exit</v>
      </c>
      <c r="C29" s="46">
        <f>IF(SUMIF('Exit Tariff_1a'!$B$12:$B$292,$B29,'Exit Tariff_1a'!C$12:C$292)=0,1,'Exit Tariff_1a'!C29)</f>
        <v>32438.765235217154</v>
      </c>
    </row>
    <row r="30" spans="1:3" ht="15" customHeight="1" x14ac:dyDescent="0.45">
      <c r="A30" s="36" t="str">
        <f>'Exit Capacity'!A30</f>
        <v>15.09X</v>
      </c>
      <c r="B30" s="4" t="str">
        <f>'Exit Capacity'!B30</f>
        <v>Salida Nacional / National exit</v>
      </c>
      <c r="C30" s="46">
        <f>IF(SUMIF('Exit Tariff_1a'!$B$12:$B$292,$B30,'Exit Tariff_1a'!C$12:C$292)=0,1,'Exit Tariff_1a'!C30)</f>
        <v>2198.6045740772606</v>
      </c>
    </row>
    <row r="31" spans="1:3" ht="15" customHeight="1" x14ac:dyDescent="0.45">
      <c r="A31" s="36" t="str">
        <f>'Exit Capacity'!A31</f>
        <v>15.09X.1</v>
      </c>
      <c r="B31" s="4" t="str">
        <f>'Exit Capacity'!B31</f>
        <v>Salida Nacional / National exit</v>
      </c>
      <c r="C31" s="46">
        <f>IF(SUMIF('Exit Tariff_1a'!$B$12:$B$292,$B31,'Exit Tariff_1a'!C$12:C$292)=0,1,'Exit Tariff_1a'!C31)</f>
        <v>751.51203894102196</v>
      </c>
    </row>
    <row r="32" spans="1:3" ht="15" customHeight="1" x14ac:dyDescent="0.45">
      <c r="A32" s="36" t="str">
        <f>'Exit Capacity'!A32</f>
        <v>15.09X.1</v>
      </c>
      <c r="B32" s="4" t="str">
        <f>'Exit Capacity'!B32</f>
        <v>Salida Nacional / National exit</v>
      </c>
      <c r="C32" s="46">
        <f>IF(SUMIF('Exit Tariff_1a'!$B$12:$B$292,$B32,'Exit Tariff_1a'!C$12:C$292)=0,1,'Exit Tariff_1a'!C32)</f>
        <v>5466.8796265521751</v>
      </c>
    </row>
    <row r="33" spans="1:3" ht="15" customHeight="1" x14ac:dyDescent="0.45">
      <c r="A33" s="36" t="str">
        <f>'Exit Capacity'!A33</f>
        <v>15.10</v>
      </c>
      <c r="B33" s="4" t="str">
        <f>'Exit Capacity'!B33</f>
        <v>Salida Nacional / National exit</v>
      </c>
      <c r="C33" s="46">
        <f>IF(SUMIF('Exit Tariff_1a'!$B$12:$B$292,$B33,'Exit Tariff_1a'!C$12:C$292)=0,1,'Exit Tariff_1a'!C33)</f>
        <v>733.50731236617048</v>
      </c>
    </row>
    <row r="34" spans="1:3" ht="15" customHeight="1" x14ac:dyDescent="0.45">
      <c r="A34" s="36" t="str">
        <f>'Exit Capacity'!A34</f>
        <v>15.11</v>
      </c>
      <c r="B34" s="4" t="str">
        <f>'Exit Capacity'!B34</f>
        <v>Salida Nacional / National exit</v>
      </c>
      <c r="C34" s="46">
        <f>IF(SUMIF('Exit Tariff_1a'!$B$12:$B$292,$B34,'Exit Tariff_1a'!C$12:C$292)=0,1,'Exit Tariff_1a'!C34)</f>
        <v>3847.1333947577514</v>
      </c>
    </row>
    <row r="35" spans="1:3" ht="15" customHeight="1" x14ac:dyDescent="0.45">
      <c r="A35" s="36" t="str">
        <f>'Exit Capacity'!A35</f>
        <v>15.12</v>
      </c>
      <c r="B35" s="4" t="str">
        <f>'Exit Capacity'!B35</f>
        <v>Salida Nacional / National exit</v>
      </c>
      <c r="C35" s="46">
        <f>IF(SUMIF('Exit Tariff_1a'!$B$12:$B$292,$B35,'Exit Tariff_1a'!C$12:C$292)=0,1,'Exit Tariff_1a'!C35)</f>
        <v>2318.7645904503902</v>
      </c>
    </row>
    <row r="36" spans="1:3" ht="15" customHeight="1" x14ac:dyDescent="0.45">
      <c r="A36" s="36" t="str">
        <f>'Exit Capacity'!A36</f>
        <v>15.13E.C.</v>
      </c>
      <c r="B36" s="4" t="str">
        <f>'Exit Capacity'!B36</f>
        <v>Salida Nacional / National exit</v>
      </c>
      <c r="C36" s="46">
        <f>IF(SUMIF('Exit Tariff_1a'!$B$12:$B$292,$B36,'Exit Tariff_1a'!C$12:C$292)=0,1,'Exit Tariff_1a'!C36)</f>
        <v>0.40960524379160479</v>
      </c>
    </row>
    <row r="37" spans="1:3" ht="15" customHeight="1" x14ac:dyDescent="0.45">
      <c r="A37" s="36" t="str">
        <f>'Exit Capacity'!A37</f>
        <v>15.14</v>
      </c>
      <c r="B37" s="4" t="str">
        <f>'Exit Capacity'!B37</f>
        <v>Salida Nacional / National exit</v>
      </c>
      <c r="C37" s="46">
        <f>IF(SUMIF('Exit Tariff_1a'!$B$12:$B$292,$B37,'Exit Tariff_1a'!C$12:C$292)=0,1,'Exit Tariff_1a'!C37)</f>
        <v>13471.054593584609</v>
      </c>
    </row>
    <row r="38" spans="1:3" ht="15" customHeight="1" x14ac:dyDescent="0.45">
      <c r="A38" s="36" t="str">
        <f>'Exit Capacity'!A38</f>
        <v>15.15</v>
      </c>
      <c r="B38" s="4" t="str">
        <f>'Exit Capacity'!B38</f>
        <v>Salida Nacional / National exit</v>
      </c>
      <c r="C38" s="46">
        <f>IF(SUMIF('Exit Tariff_1a'!$B$12:$B$292,$B38,'Exit Tariff_1a'!C$12:C$292)=0,1,'Exit Tariff_1a'!C38)</f>
        <v>1936.0403470717779</v>
      </c>
    </row>
    <row r="39" spans="1:3" ht="15" customHeight="1" x14ac:dyDescent="0.45">
      <c r="A39" s="36" t="str">
        <f>'Exit Capacity'!A39</f>
        <v>15.16</v>
      </c>
      <c r="B39" s="4" t="str">
        <f>'Exit Capacity'!B39</f>
        <v>Salida Nacional / National exit</v>
      </c>
      <c r="C39" s="46">
        <f>IF(SUMIF('Exit Tariff_1a'!$B$12:$B$292,$B39,'Exit Tariff_1a'!C$12:C$292)=0,1,'Exit Tariff_1a'!C39)</f>
        <v>2232.4769449129117</v>
      </c>
    </row>
    <row r="40" spans="1:3" ht="15" customHeight="1" x14ac:dyDescent="0.45">
      <c r="A40" s="36" t="str">
        <f>'Exit Capacity'!A40</f>
        <v>15.17</v>
      </c>
      <c r="B40" s="4" t="str">
        <f>'Exit Capacity'!B40</f>
        <v>Salida Nacional / National exit</v>
      </c>
      <c r="C40" s="46">
        <f>IF(SUMIF('Exit Tariff_1a'!$B$12:$B$292,$B40,'Exit Tariff_1a'!C$12:C$292)=0,1,'Exit Tariff_1a'!C40)</f>
        <v>2076.2372336876952</v>
      </c>
    </row>
    <row r="41" spans="1:3" ht="15" customHeight="1" x14ac:dyDescent="0.45">
      <c r="A41" s="36" t="str">
        <f>'Exit Capacity'!A41</f>
        <v>15.19</v>
      </c>
      <c r="B41" s="4" t="str">
        <f>'Exit Capacity'!B41</f>
        <v>Salida Nacional / National exit</v>
      </c>
      <c r="C41" s="46">
        <f>IF(SUMIF('Exit Tariff_1a'!$B$12:$B$292,$B41,'Exit Tariff_1a'!C$12:C$292)=0,1,'Exit Tariff_1a'!C41)</f>
        <v>1430.9384589747203</v>
      </c>
    </row>
    <row r="42" spans="1:3" ht="15" customHeight="1" x14ac:dyDescent="0.45">
      <c r="A42" s="36" t="str">
        <f>'Exit Capacity'!A42</f>
        <v>15.19</v>
      </c>
      <c r="B42" s="4" t="str">
        <f>'Exit Capacity'!B42</f>
        <v>Salida Nacional / National exit</v>
      </c>
      <c r="C42" s="46">
        <f>IF(SUMIF('Exit Tariff_1a'!$B$12:$B$292,$B42,'Exit Tariff_1a'!C$12:C$292)=0,1,'Exit Tariff_1a'!C42)</f>
        <v>152.85598786927392</v>
      </c>
    </row>
    <row r="43" spans="1:3" ht="15" customHeight="1" x14ac:dyDescent="0.45">
      <c r="A43" s="36" t="str">
        <f>'Exit Capacity'!A43</f>
        <v>15.20.05</v>
      </c>
      <c r="B43" s="4" t="str">
        <f>'Exit Capacity'!B43</f>
        <v>Salida Nacional / National exit</v>
      </c>
      <c r="C43" s="46">
        <f>IF(SUMIF('Exit Tariff_1a'!$B$12:$B$292,$B43,'Exit Tariff_1a'!C$12:C$292)=0,1,'Exit Tariff_1a'!C43)</f>
        <v>97.443544545753156</v>
      </c>
    </row>
    <row r="44" spans="1:3" ht="15" customHeight="1" x14ac:dyDescent="0.45">
      <c r="A44" s="36" t="str">
        <f>'Exit Capacity'!A44</f>
        <v>15.20.06</v>
      </c>
      <c r="B44" s="4" t="str">
        <f>'Exit Capacity'!B44</f>
        <v>Salida Nacional / National exit</v>
      </c>
      <c r="C44" s="46">
        <f>IF(SUMIF('Exit Tariff_1a'!$B$12:$B$292,$B44,'Exit Tariff_1a'!C$12:C$292)=0,1,'Exit Tariff_1a'!C44)</f>
        <v>1896.9396865567601</v>
      </c>
    </row>
    <row r="45" spans="1:3" ht="15" customHeight="1" x14ac:dyDescent="0.45">
      <c r="A45" s="36" t="str">
        <f>'Exit Capacity'!A45</f>
        <v>15.20A.1</v>
      </c>
      <c r="B45" s="4" t="str">
        <f>'Exit Capacity'!B45</f>
        <v>Salida Nacional / National exit</v>
      </c>
      <c r="C45" s="46">
        <f>IF(SUMIF('Exit Tariff_1a'!$B$12:$B$292,$B45,'Exit Tariff_1a'!C$12:C$292)=0,1,'Exit Tariff_1a'!C45)</f>
        <v>3406.6753527319065</v>
      </c>
    </row>
    <row r="46" spans="1:3" ht="15" customHeight="1" x14ac:dyDescent="0.45">
      <c r="A46" s="36" t="str">
        <f>'Exit Capacity'!A46</f>
        <v>15.21</v>
      </c>
      <c r="B46" s="4" t="str">
        <f>'Exit Capacity'!B46</f>
        <v>Salida Nacional / National exit</v>
      </c>
      <c r="C46" s="46">
        <f>IF(SUMIF('Exit Tariff_1a'!$B$12:$B$292,$B46,'Exit Tariff_1a'!C$12:C$292)=0,1,'Exit Tariff_1a'!C46)</f>
        <v>1907.8343516266777</v>
      </c>
    </row>
    <row r="47" spans="1:3" ht="15" customHeight="1" x14ac:dyDescent="0.45">
      <c r="A47" s="36" t="str">
        <f>'Exit Capacity'!A47</f>
        <v>15.22</v>
      </c>
      <c r="B47" s="4" t="str">
        <f>'Exit Capacity'!B47</f>
        <v>Salida Nacional / National exit</v>
      </c>
      <c r="C47" s="46">
        <f>IF(SUMIF('Exit Tariff_1a'!$B$12:$B$292,$B47,'Exit Tariff_1a'!C$12:C$292)=0,1,'Exit Tariff_1a'!C47)</f>
        <v>557.50169758555535</v>
      </c>
    </row>
    <row r="48" spans="1:3" ht="15" customHeight="1" x14ac:dyDescent="0.45">
      <c r="A48" s="36" t="str">
        <f>'Exit Capacity'!A48</f>
        <v>15.23</v>
      </c>
      <c r="B48" s="4" t="str">
        <f>'Exit Capacity'!B48</f>
        <v>Salida Nacional / National exit</v>
      </c>
      <c r="C48" s="46">
        <f>IF(SUMIF('Exit Tariff_1a'!$B$12:$B$292,$B48,'Exit Tariff_1a'!C$12:C$292)=0,1,'Exit Tariff_1a'!C48)</f>
        <v>139.58153854596486</v>
      </c>
    </row>
    <row r="49" spans="1:3" ht="15" customHeight="1" x14ac:dyDescent="0.45">
      <c r="A49" s="36" t="str">
        <f>'Exit Capacity'!A49</f>
        <v>15.24</v>
      </c>
      <c r="B49" s="4" t="str">
        <f>'Exit Capacity'!B49</f>
        <v>Salida Nacional / National exit</v>
      </c>
      <c r="C49" s="46">
        <f>IF(SUMIF('Exit Tariff_1a'!$B$12:$B$292,$B49,'Exit Tariff_1a'!C$12:C$292)=0,1,'Exit Tariff_1a'!C49)</f>
        <v>4009.6565779910952</v>
      </c>
    </row>
    <row r="50" spans="1:3" ht="15" customHeight="1" x14ac:dyDescent="0.45">
      <c r="A50" s="36" t="str">
        <f>'Exit Capacity'!A50</f>
        <v>15.26</v>
      </c>
      <c r="B50" s="4" t="str">
        <f>'Exit Capacity'!B50</f>
        <v>Salida Nacional / National exit</v>
      </c>
      <c r="C50" s="46">
        <f>IF(SUMIF('Exit Tariff_1a'!$B$12:$B$292,$B50,'Exit Tariff_1a'!C$12:C$292)=0,1,'Exit Tariff_1a'!C50)</f>
        <v>731.64184862522495</v>
      </c>
    </row>
    <row r="51" spans="1:3" ht="15" customHeight="1" x14ac:dyDescent="0.45">
      <c r="A51" s="36" t="str">
        <f>'Exit Capacity'!A51</f>
        <v>15.28-16</v>
      </c>
      <c r="B51" s="4" t="str">
        <f>'Exit Capacity'!B51</f>
        <v>Salida Nacional / National exit</v>
      </c>
      <c r="C51" s="46">
        <f>IF(SUMIF('Exit Tariff_1a'!$B$12:$B$292,$B51,'Exit Tariff_1a'!C$12:C$292)=0,1,'Exit Tariff_1a'!C51)</f>
        <v>766.71048846713893</v>
      </c>
    </row>
    <row r="52" spans="1:3" ht="15" customHeight="1" x14ac:dyDescent="0.45">
      <c r="A52" s="36" t="str">
        <f>'Exit Capacity'!A52</f>
        <v>15.28-16</v>
      </c>
      <c r="B52" s="4" t="str">
        <f>'Exit Capacity'!B52</f>
        <v>Salida Nacional / National exit</v>
      </c>
      <c r="C52" s="46">
        <f>IF(SUMIF('Exit Tariff_1a'!$B$12:$B$292,$B52,'Exit Tariff_1a'!C$12:C$292)=0,1,'Exit Tariff_1a'!C52)</f>
        <v>230.01501782552748</v>
      </c>
    </row>
    <row r="53" spans="1:3" ht="15" customHeight="1" x14ac:dyDescent="0.45">
      <c r="A53" s="36" t="str">
        <f>'Exit Capacity'!A53</f>
        <v>15.31</v>
      </c>
      <c r="B53" s="4" t="str">
        <f>'Exit Capacity'!B53</f>
        <v>Salida Nacional / National exit</v>
      </c>
      <c r="C53" s="46">
        <f>IF(SUMIF('Exit Tariff_1a'!$B$12:$B$292,$B53,'Exit Tariff_1a'!C$12:C$292)=0,1,'Exit Tariff_1a'!C53)</f>
        <v>30892.801029952207</v>
      </c>
    </row>
    <row r="54" spans="1:3" ht="15" customHeight="1" x14ac:dyDescent="0.45">
      <c r="A54" s="36" t="str">
        <f>'Exit Capacity'!A54</f>
        <v>15.31.1A</v>
      </c>
      <c r="B54" s="4" t="str">
        <f>'Exit Capacity'!B54</f>
        <v>Salida Nacional / National exit</v>
      </c>
      <c r="C54" s="46">
        <f>IF(SUMIF('Exit Tariff_1a'!$B$12:$B$292,$B54,'Exit Tariff_1a'!C$12:C$292)=0,1,'Exit Tariff_1a'!C54)</f>
        <v>6365.3340921860154</v>
      </c>
    </row>
    <row r="55" spans="1:3" ht="15" customHeight="1" x14ac:dyDescent="0.45">
      <c r="A55" s="36" t="str">
        <f>'Exit Capacity'!A55</f>
        <v>15.31.3</v>
      </c>
      <c r="B55" s="4" t="str">
        <f>'Exit Capacity'!B55</f>
        <v>Salida Nacional / National exit</v>
      </c>
      <c r="C55" s="46">
        <f>IF(SUMIF('Exit Tariff_1a'!$B$12:$B$292,$B55,'Exit Tariff_1a'!C$12:C$292)=0,1,'Exit Tariff_1a'!C55)</f>
        <v>7480.7994760360743</v>
      </c>
    </row>
    <row r="56" spans="1:3" ht="15" customHeight="1" x14ac:dyDescent="0.45">
      <c r="A56" s="36" t="str">
        <f>'Exit Capacity'!A56</f>
        <v>15.31A.2</v>
      </c>
      <c r="B56" s="4" t="str">
        <f>'Exit Capacity'!B56</f>
        <v>Salida Nacional / National exit</v>
      </c>
      <c r="C56" s="46">
        <f>IF(SUMIF('Exit Tariff_1a'!$B$12:$B$292,$B56,'Exit Tariff_1a'!C$12:C$292)=0,1,'Exit Tariff_1a'!C56)</f>
        <v>6.1038311586430325</v>
      </c>
    </row>
    <row r="57" spans="1:3" ht="15" customHeight="1" x14ac:dyDescent="0.45">
      <c r="A57" s="36" t="str">
        <f>'Exit Capacity'!A57</f>
        <v>15.31A.4</v>
      </c>
      <c r="B57" s="4" t="str">
        <f>'Exit Capacity'!B57</f>
        <v>Salida Nacional / National exit</v>
      </c>
      <c r="C57" s="46">
        <f>IF(SUMIF('Exit Tariff_1a'!$B$12:$B$292,$B57,'Exit Tariff_1a'!C$12:C$292)=0,1,'Exit Tariff_1a'!C57)</f>
        <v>1560.0007876664677</v>
      </c>
    </row>
    <row r="58" spans="1:3" ht="15" customHeight="1" x14ac:dyDescent="0.45">
      <c r="A58" s="36" t="str">
        <f>'Exit Capacity'!A58</f>
        <v>15.34</v>
      </c>
      <c r="B58" s="4" t="str">
        <f>'Exit Capacity'!B58</f>
        <v>Salida Nacional / National exit</v>
      </c>
      <c r="C58" s="46">
        <f>IF(SUMIF('Exit Tariff_1a'!$B$12:$B$292,$B58,'Exit Tariff_1a'!C$12:C$292)=0,1,'Exit Tariff_1a'!C58)</f>
        <v>36278.702103746422</v>
      </c>
    </row>
    <row r="59" spans="1:3" ht="15" customHeight="1" x14ac:dyDescent="0.45">
      <c r="A59" s="36" t="str">
        <f>'Exit Capacity'!A59</f>
        <v>16A</v>
      </c>
      <c r="B59" s="4" t="str">
        <f>'Exit Capacity'!B59</f>
        <v>Salida Nacional / National exit</v>
      </c>
      <c r="C59" s="46">
        <f>IF(SUMIF('Exit Tariff_1a'!$B$12:$B$292,$B59,'Exit Tariff_1a'!C$12:C$292)=0,1,'Exit Tariff_1a'!C59)</f>
        <v>235.348644236279</v>
      </c>
    </row>
    <row r="60" spans="1:3" ht="15" customHeight="1" x14ac:dyDescent="0.45">
      <c r="A60" s="36" t="str">
        <f>'Exit Capacity'!A60</f>
        <v>19</v>
      </c>
      <c r="B60" s="4" t="str">
        <f>'Exit Capacity'!B60</f>
        <v>Salida Nacional / National exit</v>
      </c>
      <c r="C60" s="46">
        <f>IF(SUMIF('Exit Tariff_1a'!$B$12:$B$292,$B60,'Exit Tariff_1a'!C$12:C$292)=0,1,'Exit Tariff_1a'!C60)</f>
        <v>3307.7564061486037</v>
      </c>
    </row>
    <row r="61" spans="1:3" ht="15" customHeight="1" x14ac:dyDescent="0.45">
      <c r="A61" s="36" t="str">
        <f>'Exit Capacity'!A61</f>
        <v>20</v>
      </c>
      <c r="B61" s="4" t="str">
        <f>'Exit Capacity'!B61</f>
        <v>Salida Nacional / National exit</v>
      </c>
      <c r="C61" s="46">
        <f>IF(SUMIF('Exit Tariff_1a'!$B$12:$B$292,$B61,'Exit Tariff_1a'!C$12:C$292)=0,1,'Exit Tariff_1a'!C61)</f>
        <v>12484.841931722782</v>
      </c>
    </row>
    <row r="62" spans="1:3" ht="15" customHeight="1" x14ac:dyDescent="0.45">
      <c r="A62" s="36" t="str">
        <f>'Exit Capacity'!A62</f>
        <v>20</v>
      </c>
      <c r="B62" s="4" t="str">
        <f>'Exit Capacity'!B62</f>
        <v>Salida Nacional / National exit</v>
      </c>
      <c r="C62" s="46">
        <f>IF(SUMIF('Exit Tariff_1a'!$B$12:$B$292,$B62,'Exit Tariff_1a'!C$12:C$292)=0,1,'Exit Tariff_1a'!C62)</f>
        <v>51.257574280530484</v>
      </c>
    </row>
    <row r="63" spans="1:3" ht="15" customHeight="1" x14ac:dyDescent="0.45">
      <c r="A63" s="36" t="str">
        <f>'Exit Capacity'!A63</f>
        <v>21</v>
      </c>
      <c r="B63" s="4" t="str">
        <f>'Exit Capacity'!B63</f>
        <v>Salida Nacional / National exit</v>
      </c>
      <c r="C63" s="46">
        <f>IF(SUMIF('Exit Tariff_1a'!$B$12:$B$292,$B63,'Exit Tariff_1a'!C$12:C$292)=0,1,'Exit Tariff_1a'!C63)</f>
        <v>666.50398960369614</v>
      </c>
    </row>
    <row r="64" spans="1:3" ht="15" customHeight="1" x14ac:dyDescent="0.45">
      <c r="A64" s="36" t="str">
        <f>'Exit Capacity'!A64</f>
        <v>22</v>
      </c>
      <c r="B64" s="4" t="str">
        <f>'Exit Capacity'!B64</f>
        <v>Salida Nacional / National exit</v>
      </c>
      <c r="C64" s="46">
        <f>IF(SUMIF('Exit Tariff_1a'!$B$12:$B$292,$B64,'Exit Tariff_1a'!C$12:C$292)=0,1,'Exit Tariff_1a'!C64)</f>
        <v>2329.71234043091</v>
      </c>
    </row>
    <row r="65" spans="1:3" ht="15" customHeight="1" x14ac:dyDescent="0.45">
      <c r="A65" s="36" t="str">
        <f>'Exit Capacity'!A65</f>
        <v>23</v>
      </c>
      <c r="B65" s="4" t="str">
        <f>'Exit Capacity'!B65</f>
        <v>Salida Nacional / National exit</v>
      </c>
      <c r="C65" s="46">
        <f>IF(SUMIF('Exit Tariff_1a'!$B$12:$B$292,$B65,'Exit Tariff_1a'!C$12:C$292)=0,1,'Exit Tariff_1a'!C65)</f>
        <v>17353.319025608063</v>
      </c>
    </row>
    <row r="66" spans="1:3" ht="15" customHeight="1" x14ac:dyDescent="0.45">
      <c r="A66" s="36" t="str">
        <f>'Exit Capacity'!A66</f>
        <v>23A</v>
      </c>
      <c r="B66" s="4" t="str">
        <f>'Exit Capacity'!B66</f>
        <v>Salida Nacional / National exit</v>
      </c>
      <c r="C66" s="46">
        <f>IF(SUMIF('Exit Tariff_1a'!$B$12:$B$292,$B66,'Exit Tariff_1a'!C$12:C$292)=0,1,'Exit Tariff_1a'!C66)</f>
        <v>915.79278151978303</v>
      </c>
    </row>
    <row r="67" spans="1:3" ht="15" customHeight="1" x14ac:dyDescent="0.45">
      <c r="A67" s="36" t="str">
        <f>'Exit Capacity'!A67</f>
        <v>24</v>
      </c>
      <c r="B67" s="4" t="str">
        <f>'Exit Capacity'!B67</f>
        <v>Salida Nacional / National exit</v>
      </c>
      <c r="C67" s="46">
        <f>IF(SUMIF('Exit Tariff_1a'!$B$12:$B$292,$B67,'Exit Tariff_1a'!C$12:C$292)=0,1,'Exit Tariff_1a'!C67)</f>
        <v>55.8032212909823</v>
      </c>
    </row>
    <row r="68" spans="1:3" ht="15" customHeight="1" x14ac:dyDescent="0.45">
      <c r="A68" s="36" t="str">
        <f>'Exit Capacity'!A68</f>
        <v>24A</v>
      </c>
      <c r="B68" s="4" t="str">
        <f>'Exit Capacity'!B68</f>
        <v>Salida Nacional / National exit</v>
      </c>
      <c r="C68" s="46">
        <f>IF(SUMIF('Exit Tariff_1a'!$B$12:$B$292,$B68,'Exit Tariff_1a'!C$12:C$292)=0,1,'Exit Tariff_1a'!C68)</f>
        <v>1150.5810233602112</v>
      </c>
    </row>
    <row r="69" spans="1:3" ht="15" customHeight="1" x14ac:dyDescent="0.45">
      <c r="A69" s="36" t="str">
        <f>'Exit Capacity'!A69</f>
        <v>24E.C.</v>
      </c>
      <c r="B69" s="4" t="str">
        <f>'Exit Capacity'!B69</f>
        <v>Salida Nacional / National exit</v>
      </c>
      <c r="C69" s="46">
        <f>IF(SUMIF('Exit Tariff_1a'!$B$12:$B$292,$B69,'Exit Tariff_1a'!C$12:C$292)=0,1,'Exit Tariff_1a'!C69)</f>
        <v>3.8654445775276072</v>
      </c>
    </row>
    <row r="70" spans="1:3" ht="15" customHeight="1" x14ac:dyDescent="0.45">
      <c r="A70" s="36" t="str">
        <f>'Exit Capacity'!A70</f>
        <v>25A</v>
      </c>
      <c r="B70" s="4" t="str">
        <f>'Exit Capacity'!B70</f>
        <v>Salida Nacional / National exit</v>
      </c>
      <c r="C70" s="46">
        <f>IF(SUMIF('Exit Tariff_1a'!$B$12:$B$292,$B70,'Exit Tariff_1a'!C$12:C$292)=0,1,'Exit Tariff_1a'!C70)</f>
        <v>262.709648171411</v>
      </c>
    </row>
    <row r="71" spans="1:3" ht="15" customHeight="1" x14ac:dyDescent="0.45">
      <c r="A71" s="36" t="str">
        <f>'Exit Capacity'!A71</f>
        <v>25X</v>
      </c>
      <c r="B71" s="4" t="str">
        <f>'Exit Capacity'!B71</f>
        <v>Salida Nacional / National exit</v>
      </c>
      <c r="C71" s="46">
        <f>IF(SUMIF('Exit Tariff_1a'!$B$12:$B$292,$B71,'Exit Tariff_1a'!C$12:C$292)=0,1,'Exit Tariff_1a'!C71)</f>
        <v>1134.1826966951721</v>
      </c>
    </row>
    <row r="72" spans="1:3" ht="15" customHeight="1" x14ac:dyDescent="0.45">
      <c r="A72" s="36" t="str">
        <f>'Exit Capacity'!A72</f>
        <v>25X</v>
      </c>
      <c r="B72" s="4" t="str">
        <f>'Exit Capacity'!B72</f>
        <v>Salida Nacional / National exit</v>
      </c>
      <c r="C72" s="46">
        <f>IF(SUMIF('Exit Tariff_1a'!$B$12:$B$292,$B72,'Exit Tariff_1a'!C$12:C$292)=0,1,'Exit Tariff_1a'!C72)</f>
        <v>1215.0165171973913</v>
      </c>
    </row>
    <row r="73" spans="1:3" ht="15" customHeight="1" x14ac:dyDescent="0.45">
      <c r="A73" s="36" t="str">
        <f>'Exit Capacity'!A73</f>
        <v>27X</v>
      </c>
      <c r="B73" s="4" t="str">
        <f>'Exit Capacity'!B73</f>
        <v>Salida Nacional / National exit</v>
      </c>
      <c r="C73" s="46">
        <f>IF(SUMIF('Exit Tariff_1a'!$B$12:$B$292,$B73,'Exit Tariff_1a'!C$12:C$292)=0,1,'Exit Tariff_1a'!C73)</f>
        <v>1277.7912651947611</v>
      </c>
    </row>
    <row r="74" spans="1:3" ht="15" customHeight="1" x14ac:dyDescent="0.45">
      <c r="A74" s="36" t="str">
        <f>'Exit Capacity'!A74</f>
        <v>28</v>
      </c>
      <c r="B74" s="4" t="str">
        <f>'Exit Capacity'!B74</f>
        <v>Salida Nacional / National exit</v>
      </c>
      <c r="C74" s="46">
        <f>IF(SUMIF('Exit Tariff_1a'!$B$12:$B$292,$B74,'Exit Tariff_1a'!C$12:C$292)=0,1,'Exit Tariff_1a'!C74)</f>
        <v>1374.6304097417756</v>
      </c>
    </row>
    <row r="75" spans="1:3" ht="15" customHeight="1" x14ac:dyDescent="0.45">
      <c r="A75" s="36" t="str">
        <f>'Exit Capacity'!A75</f>
        <v>28A</v>
      </c>
      <c r="B75" s="4" t="str">
        <f>'Exit Capacity'!B75</f>
        <v>Salida Nacional / National exit</v>
      </c>
      <c r="C75" s="46">
        <f>IF(SUMIF('Exit Tariff_1a'!$B$12:$B$292,$B75,'Exit Tariff_1a'!C$12:C$292)=0,1,'Exit Tariff_1a'!C75)</f>
        <v>24084.717211059306</v>
      </c>
    </row>
    <row r="76" spans="1:3" ht="15" customHeight="1" x14ac:dyDescent="0.45">
      <c r="A76" s="36" t="str">
        <f>'Exit Capacity'!A76</f>
        <v>29</v>
      </c>
      <c r="B76" s="4" t="str">
        <f>'Exit Capacity'!B76</f>
        <v>Salida Nacional / National exit</v>
      </c>
      <c r="C76" s="46">
        <f>IF(SUMIF('Exit Tariff_1a'!$B$12:$B$292,$B76,'Exit Tariff_1a'!C$12:C$292)=0,1,'Exit Tariff_1a'!C76)</f>
        <v>573.64002689143763</v>
      </c>
    </row>
    <row r="77" spans="1:3" ht="15" customHeight="1" x14ac:dyDescent="0.45">
      <c r="A77" s="36" t="str">
        <f>'Exit Capacity'!A77</f>
        <v>30</v>
      </c>
      <c r="B77" s="4" t="str">
        <f>'Exit Capacity'!B77</f>
        <v>Salida Nacional / National exit</v>
      </c>
      <c r="C77" s="46">
        <f>IF(SUMIF('Exit Tariff_1a'!$B$12:$B$292,$B77,'Exit Tariff_1a'!C$12:C$292)=0,1,'Exit Tariff_1a'!C77)</f>
        <v>878.21578982030314</v>
      </c>
    </row>
    <row r="78" spans="1:3" ht="15" customHeight="1" x14ac:dyDescent="0.45">
      <c r="A78" s="36" t="str">
        <f>'Exit Capacity'!A78</f>
        <v>32</v>
      </c>
      <c r="B78" s="4" t="str">
        <f>'Exit Capacity'!B78</f>
        <v>Salida Nacional / National exit</v>
      </c>
      <c r="C78" s="46">
        <f>IF(SUMIF('Exit Tariff_1a'!$B$12:$B$292,$B78,'Exit Tariff_1a'!C$12:C$292)=0,1,'Exit Tariff_1a'!C78)</f>
        <v>5565.9790530664031</v>
      </c>
    </row>
    <row r="79" spans="1:3" ht="15" customHeight="1" x14ac:dyDescent="0.45">
      <c r="A79" s="36" t="str">
        <f>'Exit Capacity'!A79</f>
        <v>33</v>
      </c>
      <c r="B79" s="4" t="str">
        <f>'Exit Capacity'!B79</f>
        <v>Salida Nacional / National exit</v>
      </c>
      <c r="C79" s="46">
        <f>IF(SUMIF('Exit Tariff_1a'!$B$12:$B$292,$B79,'Exit Tariff_1a'!C$12:C$292)=0,1,'Exit Tariff_1a'!C79)</f>
        <v>10534.238859559046</v>
      </c>
    </row>
    <row r="80" spans="1:3" ht="15" customHeight="1" x14ac:dyDescent="0.45">
      <c r="A80" s="36" t="str">
        <f>'Exit Capacity'!A80</f>
        <v>33X</v>
      </c>
      <c r="B80" s="4" t="str">
        <f>'Exit Capacity'!B80</f>
        <v>Salida Nacional / National exit</v>
      </c>
      <c r="C80" s="46">
        <f>IF(SUMIF('Exit Tariff_1a'!$B$12:$B$292,$B80,'Exit Tariff_1a'!C$12:C$292)=0,1,'Exit Tariff_1a'!C80)</f>
        <v>147.13139215635209</v>
      </c>
    </row>
    <row r="81" spans="1:3" ht="15" customHeight="1" x14ac:dyDescent="0.45">
      <c r="A81" s="36" t="str">
        <f>'Exit Capacity'!A81</f>
        <v>34</v>
      </c>
      <c r="B81" s="4" t="str">
        <f>'Exit Capacity'!B81</f>
        <v>Salida Nacional / National exit</v>
      </c>
      <c r="C81" s="46">
        <f>IF(SUMIF('Exit Tariff_1a'!$B$12:$B$292,$B81,'Exit Tariff_1a'!C$12:C$292)=0,1,'Exit Tariff_1a'!C81)</f>
        <v>725.55639637973081</v>
      </c>
    </row>
    <row r="82" spans="1:3" ht="15" customHeight="1" x14ac:dyDescent="0.45">
      <c r="A82" s="36" t="str">
        <f>'Exit Capacity'!A82</f>
        <v>34</v>
      </c>
      <c r="B82" s="4" t="str">
        <f>'Exit Capacity'!B82</f>
        <v>Salida Nacional / National exit</v>
      </c>
      <c r="C82" s="46">
        <f>IF(SUMIF('Exit Tariff_1a'!$B$12:$B$292,$B82,'Exit Tariff_1a'!C$12:C$292)=0,1,'Exit Tariff_1a'!C82)</f>
        <v>401.68045183430377</v>
      </c>
    </row>
    <row r="83" spans="1:3" ht="15" customHeight="1" x14ac:dyDescent="0.45">
      <c r="A83" s="36" t="str">
        <f>'Exit Capacity'!A83</f>
        <v>35X</v>
      </c>
      <c r="B83" s="4" t="str">
        <f>'Exit Capacity'!B83</f>
        <v>Salida Nacional / National exit</v>
      </c>
      <c r="C83" s="46">
        <f>IF(SUMIF('Exit Tariff_1a'!$B$12:$B$292,$B83,'Exit Tariff_1a'!C$12:C$292)=0,1,'Exit Tariff_1a'!C83)</f>
        <v>0</v>
      </c>
    </row>
    <row r="84" spans="1:3" ht="15" customHeight="1" x14ac:dyDescent="0.45">
      <c r="A84" s="36" t="str">
        <f>'Exit Capacity'!A84</f>
        <v>36</v>
      </c>
      <c r="B84" s="4" t="str">
        <f>'Exit Capacity'!B84</f>
        <v>Salida Nacional / National exit</v>
      </c>
      <c r="C84" s="46">
        <f>IF(SUMIF('Exit Tariff_1a'!$B$12:$B$292,$B84,'Exit Tariff_1a'!C$12:C$292)=0,1,'Exit Tariff_1a'!C84)</f>
        <v>2344.771623261664</v>
      </c>
    </row>
    <row r="85" spans="1:3" ht="15" customHeight="1" x14ac:dyDescent="0.45">
      <c r="A85" s="36" t="str">
        <f>'Exit Capacity'!A85</f>
        <v>38</v>
      </c>
      <c r="B85" s="4" t="str">
        <f>'Exit Capacity'!B85</f>
        <v>Salida Nacional / National exit</v>
      </c>
      <c r="C85" s="46">
        <f>IF(SUMIF('Exit Tariff_1a'!$B$12:$B$292,$B85,'Exit Tariff_1a'!C$12:C$292)=0,1,'Exit Tariff_1a'!C85)</f>
        <v>10741.171761427664</v>
      </c>
    </row>
    <row r="86" spans="1:3" ht="15" customHeight="1" x14ac:dyDescent="0.45">
      <c r="A86" s="36" t="str">
        <f>'Exit Capacity'!A86</f>
        <v>38X.02</v>
      </c>
      <c r="B86" s="4" t="str">
        <f>'Exit Capacity'!B86</f>
        <v>Salida Nacional / National exit</v>
      </c>
      <c r="C86" s="46">
        <f>IF(SUMIF('Exit Tariff_1a'!$B$12:$B$292,$B86,'Exit Tariff_1a'!C$12:C$292)=0,1,'Exit Tariff_1a'!C86)</f>
        <v>211.29960560562043</v>
      </c>
    </row>
    <row r="87" spans="1:3" ht="15" customHeight="1" x14ac:dyDescent="0.45">
      <c r="A87" s="36" t="str">
        <f>'Exit Capacity'!A87</f>
        <v>39.01</v>
      </c>
      <c r="B87" s="4" t="str">
        <f>'Exit Capacity'!B87</f>
        <v>Salida Nacional / National exit</v>
      </c>
      <c r="C87" s="46">
        <f>IF(SUMIF('Exit Tariff_1a'!$B$12:$B$292,$B87,'Exit Tariff_1a'!C$12:C$292)=0,1,'Exit Tariff_1a'!C87)</f>
        <v>918.84593009702849</v>
      </c>
    </row>
    <row r="88" spans="1:3" ht="15" customHeight="1" x14ac:dyDescent="0.45">
      <c r="A88" s="36" t="str">
        <f>'Exit Capacity'!A88</f>
        <v>4</v>
      </c>
      <c r="B88" s="4" t="str">
        <f>'Exit Capacity'!B88</f>
        <v>Salida Nacional / National exit</v>
      </c>
      <c r="C88" s="46">
        <f>IF(SUMIF('Exit Tariff_1a'!$B$12:$B$292,$B88,'Exit Tariff_1a'!C$12:C$292)=0,1,'Exit Tariff_1a'!C88)</f>
        <v>20058.753816519038</v>
      </c>
    </row>
    <row r="89" spans="1:3" ht="15" customHeight="1" x14ac:dyDescent="0.45">
      <c r="A89" s="36" t="str">
        <f>'Exit Capacity'!A89</f>
        <v>40</v>
      </c>
      <c r="B89" s="4" t="str">
        <f>'Exit Capacity'!B89</f>
        <v>Salida Nacional / National exit</v>
      </c>
      <c r="C89" s="46">
        <f>IF(SUMIF('Exit Tariff_1a'!$B$12:$B$292,$B89,'Exit Tariff_1a'!C$12:C$292)=0,1,'Exit Tariff_1a'!C89)</f>
        <v>621.31186067535987</v>
      </c>
    </row>
    <row r="90" spans="1:3" ht="15" customHeight="1" x14ac:dyDescent="0.45">
      <c r="A90" s="36" t="str">
        <f>'Exit Capacity'!A90</f>
        <v>41.01</v>
      </c>
      <c r="B90" s="4" t="str">
        <f>'Exit Capacity'!B90</f>
        <v>Salida Nacional / National exit</v>
      </c>
      <c r="C90" s="46">
        <f>IF(SUMIF('Exit Tariff_1a'!$B$12:$B$292,$B90,'Exit Tariff_1a'!C$12:C$292)=0,1,'Exit Tariff_1a'!C90)</f>
        <v>2977.7253848839027</v>
      </c>
    </row>
    <row r="91" spans="1:3" ht="15" customHeight="1" x14ac:dyDescent="0.45">
      <c r="A91" s="36" t="str">
        <f>'Exit Capacity'!A91</f>
        <v>41.02</v>
      </c>
      <c r="B91" s="4" t="str">
        <f>'Exit Capacity'!B91</f>
        <v>Salida Nacional / National exit</v>
      </c>
      <c r="C91" s="46">
        <f>IF(SUMIF('Exit Tariff_1a'!$B$12:$B$292,$B91,'Exit Tariff_1a'!C$12:C$292)=0,1,'Exit Tariff_1a'!C91)</f>
        <v>1710.1628026339761</v>
      </c>
    </row>
    <row r="92" spans="1:3" ht="15" customHeight="1" x14ac:dyDescent="0.45">
      <c r="A92" s="36" t="str">
        <f>'Exit Capacity'!A92</f>
        <v>41.02</v>
      </c>
      <c r="B92" s="4" t="str">
        <f>'Exit Capacity'!B92</f>
        <v>Salida Nacional / National exit</v>
      </c>
      <c r="C92" s="46">
        <f>IF(SUMIF('Exit Tariff_1a'!$B$12:$B$292,$B92,'Exit Tariff_1a'!C$12:C$292)=0,1,'Exit Tariff_1a'!C92)</f>
        <v>1263.4149899222139</v>
      </c>
    </row>
    <row r="93" spans="1:3" ht="15" customHeight="1" x14ac:dyDescent="0.45">
      <c r="A93" s="36" t="str">
        <f>'Exit Capacity'!A93</f>
        <v>41.03X01</v>
      </c>
      <c r="B93" s="4" t="str">
        <f>'Exit Capacity'!B93</f>
        <v>Salida Nacional / National exit</v>
      </c>
      <c r="C93" s="46">
        <f>IF(SUMIF('Exit Tariff_1a'!$B$12:$B$292,$B93,'Exit Tariff_1a'!C$12:C$292)=0,1,'Exit Tariff_1a'!C93)</f>
        <v>42.386184324002272</v>
      </c>
    </row>
    <row r="94" spans="1:3" ht="15" customHeight="1" x14ac:dyDescent="0.45">
      <c r="A94" s="36" t="str">
        <f>'Exit Capacity'!A94</f>
        <v>41.04</v>
      </c>
      <c r="B94" s="4" t="str">
        <f>'Exit Capacity'!B94</f>
        <v>Salida Nacional / National exit</v>
      </c>
      <c r="C94" s="46">
        <f>IF(SUMIF('Exit Tariff_1a'!$B$12:$B$292,$B94,'Exit Tariff_1a'!C$12:C$292)=0,1,'Exit Tariff_1a'!C94)</f>
        <v>160.99518788751061</v>
      </c>
    </row>
    <row r="95" spans="1:3" ht="15" customHeight="1" x14ac:dyDescent="0.45">
      <c r="A95" s="36" t="str">
        <f>'Exit Capacity'!A95</f>
        <v>41.05</v>
      </c>
      <c r="B95" s="4" t="str">
        <f>'Exit Capacity'!B95</f>
        <v>Salida Nacional / National exit</v>
      </c>
      <c r="C95" s="46">
        <f>IF(SUMIF('Exit Tariff_1a'!$B$12:$B$292,$B95,'Exit Tariff_1a'!C$12:C$292)=0,1,'Exit Tariff_1a'!C95)</f>
        <v>659.01560180015417</v>
      </c>
    </row>
    <row r="96" spans="1:3" ht="15" customHeight="1" x14ac:dyDescent="0.45">
      <c r="A96" s="36" t="str">
        <f>'Exit Capacity'!A96</f>
        <v>41.06</v>
      </c>
      <c r="B96" s="4" t="str">
        <f>'Exit Capacity'!B96</f>
        <v>Salida Nacional / National exit</v>
      </c>
      <c r="C96" s="46">
        <f>IF(SUMIF('Exit Tariff_1a'!$B$12:$B$292,$B96,'Exit Tariff_1a'!C$12:C$292)=0,1,'Exit Tariff_1a'!C96)</f>
        <v>2285.5515276296928</v>
      </c>
    </row>
    <row r="97" spans="1:3" ht="15" customHeight="1" x14ac:dyDescent="0.45">
      <c r="A97" s="36" t="str">
        <f>'Exit Capacity'!A97</f>
        <v>41.07X</v>
      </c>
      <c r="B97" s="4" t="str">
        <f>'Exit Capacity'!B97</f>
        <v>Salida Nacional / National exit</v>
      </c>
      <c r="C97" s="46">
        <f>IF(SUMIF('Exit Tariff_1a'!$B$12:$B$292,$B97,'Exit Tariff_1a'!C$12:C$292)=0,1,'Exit Tariff_1a'!C97)</f>
        <v>5945.5536530366662</v>
      </c>
    </row>
    <row r="98" spans="1:3" ht="15" customHeight="1" x14ac:dyDescent="0.45">
      <c r="A98" s="36" t="str">
        <f>'Exit Capacity'!A98</f>
        <v>41.08</v>
      </c>
      <c r="B98" s="4" t="str">
        <f>'Exit Capacity'!B98</f>
        <v>Salida Nacional / National exit</v>
      </c>
      <c r="C98" s="46">
        <f>IF(SUMIF('Exit Tariff_1a'!$B$12:$B$292,$B98,'Exit Tariff_1a'!C$12:C$292)=0,1,'Exit Tariff_1a'!C98)</f>
        <v>2790.3580323362053</v>
      </c>
    </row>
    <row r="99" spans="1:3" ht="15" customHeight="1" x14ac:dyDescent="0.45">
      <c r="A99" s="36" t="str">
        <f>'Exit Capacity'!A99</f>
        <v>41.09</v>
      </c>
      <c r="B99" s="4" t="str">
        <f>'Exit Capacity'!B99</f>
        <v>Salida Nacional / National exit</v>
      </c>
      <c r="C99" s="46">
        <f>IF(SUMIF('Exit Tariff_1a'!$B$12:$B$292,$B99,'Exit Tariff_1a'!C$12:C$292)=0,1,'Exit Tariff_1a'!C99)</f>
        <v>3786.1563007075779</v>
      </c>
    </row>
    <row r="100" spans="1:3" ht="15" customHeight="1" x14ac:dyDescent="0.45">
      <c r="A100" s="36" t="str">
        <f>'Exit Capacity'!A100</f>
        <v>41.10</v>
      </c>
      <c r="B100" s="4" t="str">
        <f>'Exit Capacity'!B100</f>
        <v>Salida Nacional / National exit</v>
      </c>
      <c r="C100" s="46">
        <f>IF(SUMIF('Exit Tariff_1a'!$B$12:$B$292,$B100,'Exit Tariff_1a'!C$12:C$292)=0,1,'Exit Tariff_1a'!C100)</f>
        <v>2819.0635128739777</v>
      </c>
    </row>
    <row r="101" spans="1:3" ht="15" customHeight="1" x14ac:dyDescent="0.45">
      <c r="A101" s="36" t="str">
        <f>'Exit Capacity'!A101</f>
        <v>41-16</v>
      </c>
      <c r="B101" s="4" t="str">
        <f>'Exit Capacity'!B101</f>
        <v>Salida Nacional / National exit</v>
      </c>
      <c r="C101" s="46">
        <f>IF(SUMIF('Exit Tariff_1a'!$B$12:$B$292,$B101,'Exit Tariff_1a'!C$12:C$292)=0,1,'Exit Tariff_1a'!C101)</f>
        <v>815.6405051687434</v>
      </c>
    </row>
    <row r="102" spans="1:3" ht="15" customHeight="1" x14ac:dyDescent="0.45">
      <c r="A102" s="36" t="str">
        <f>'Exit Capacity'!A102</f>
        <v>41-16</v>
      </c>
      <c r="B102" s="4" t="str">
        <f>'Exit Capacity'!B102</f>
        <v>Salida Nacional / National exit</v>
      </c>
      <c r="C102" s="46">
        <f>IF(SUMIF('Exit Tariff_1a'!$B$12:$B$292,$B102,'Exit Tariff_1a'!C$12:C$292)=0,1,'Exit Tariff_1a'!C102)</f>
        <v>3905.121194892331</v>
      </c>
    </row>
    <row r="103" spans="1:3" ht="15" customHeight="1" x14ac:dyDescent="0.45">
      <c r="A103" s="36" t="str">
        <f>'Exit Capacity'!A103</f>
        <v>43X.00</v>
      </c>
      <c r="B103" s="4" t="str">
        <f>'Exit Capacity'!B103</f>
        <v>Salida Nacional / National exit</v>
      </c>
      <c r="C103" s="46">
        <f>IF(SUMIF('Exit Tariff_1a'!$B$12:$B$292,$B103,'Exit Tariff_1a'!C$12:C$292)=0,1,'Exit Tariff_1a'!C103)</f>
        <v>24926.182590140601</v>
      </c>
    </row>
    <row r="104" spans="1:3" ht="15" customHeight="1" x14ac:dyDescent="0.45">
      <c r="A104" s="36" t="str">
        <f>'Exit Capacity'!A104</f>
        <v>45.01DXC</v>
      </c>
      <c r="B104" s="4" t="str">
        <f>'Exit Capacity'!B104</f>
        <v>Salida Nacional / National exit</v>
      </c>
      <c r="C104" s="46">
        <f>IF(SUMIF('Exit Tariff_1a'!$B$12:$B$292,$B104,'Exit Tariff_1a'!C$12:C$292)=0,1,'Exit Tariff_1a'!C104)</f>
        <v>3714.5514741844008</v>
      </c>
    </row>
    <row r="105" spans="1:3" ht="15" customHeight="1" x14ac:dyDescent="0.45">
      <c r="A105" s="36" t="str">
        <f>'Exit Capacity'!A105</f>
        <v>45.02</v>
      </c>
      <c r="B105" s="4" t="str">
        <f>'Exit Capacity'!B105</f>
        <v>Salida Nacional / National exit</v>
      </c>
      <c r="C105" s="46">
        <f>IF(SUMIF('Exit Tariff_1a'!$B$12:$B$292,$B105,'Exit Tariff_1a'!C$12:C$292)=0,1,'Exit Tariff_1a'!C105)</f>
        <v>2242.0216574107767</v>
      </c>
    </row>
    <row r="106" spans="1:3" ht="15" customHeight="1" x14ac:dyDescent="0.45">
      <c r="A106" s="36" t="str">
        <f>'Exit Capacity'!A106</f>
        <v>45.03</v>
      </c>
      <c r="B106" s="4" t="str">
        <f>'Exit Capacity'!B106</f>
        <v>Salida Nacional / National exit</v>
      </c>
      <c r="C106" s="46">
        <f>IF(SUMIF('Exit Tariff_1a'!$B$12:$B$292,$B106,'Exit Tariff_1a'!C$12:C$292)=0,1,'Exit Tariff_1a'!C106)</f>
        <v>903.66203406405498</v>
      </c>
    </row>
    <row r="107" spans="1:3" ht="15" customHeight="1" x14ac:dyDescent="0.45">
      <c r="A107" s="36" t="str">
        <f>'Exit Capacity'!A107</f>
        <v>45.04</v>
      </c>
      <c r="B107" s="4" t="str">
        <f>'Exit Capacity'!B107</f>
        <v>Salida Nacional / National exit</v>
      </c>
      <c r="C107" s="46">
        <f>IF(SUMIF('Exit Tariff_1a'!$B$12:$B$292,$B107,'Exit Tariff_1a'!C$12:C$292)=0,1,'Exit Tariff_1a'!C107)</f>
        <v>32979.534412514375</v>
      </c>
    </row>
    <row r="108" spans="1:3" ht="15" customHeight="1" x14ac:dyDescent="0.45">
      <c r="A108" s="36" t="str">
        <f>'Exit Capacity'!A108</f>
        <v>45-16</v>
      </c>
      <c r="B108" s="4" t="str">
        <f>'Exit Capacity'!B108</f>
        <v>Salida Nacional / National exit</v>
      </c>
      <c r="C108" s="46">
        <f>IF(SUMIF('Exit Tariff_1a'!$B$12:$B$292,$B108,'Exit Tariff_1a'!C$12:C$292)=0,1,'Exit Tariff_1a'!C108)</f>
        <v>3910.1570591518348</v>
      </c>
    </row>
    <row r="109" spans="1:3" ht="15" customHeight="1" x14ac:dyDescent="0.45">
      <c r="A109" s="36" t="str">
        <f>'Exit Capacity'!A109</f>
        <v>5D.03</v>
      </c>
      <c r="B109" s="4" t="str">
        <f>'Exit Capacity'!B109</f>
        <v>Salida Nacional / National exit</v>
      </c>
      <c r="C109" s="46">
        <f>IF(SUMIF('Exit Tariff_1a'!$B$12:$B$292,$B109,'Exit Tariff_1a'!C$12:C$292)=0,1,'Exit Tariff_1a'!C109)</f>
        <v>13287.322209355931</v>
      </c>
    </row>
    <row r="110" spans="1:3" ht="15" customHeight="1" x14ac:dyDescent="0.45">
      <c r="A110" s="36" t="str">
        <f>'Exit Capacity'!A110</f>
        <v>5D.03.04</v>
      </c>
      <c r="B110" s="4" t="str">
        <f>'Exit Capacity'!B110</f>
        <v>Salida Nacional / National exit</v>
      </c>
      <c r="C110" s="46">
        <f>IF(SUMIF('Exit Tariff_1a'!$B$12:$B$292,$B110,'Exit Tariff_1a'!C$12:C$292)=0,1,'Exit Tariff_1a'!C110)</f>
        <v>38403.1378783529</v>
      </c>
    </row>
    <row r="111" spans="1:3" ht="15" customHeight="1" x14ac:dyDescent="0.45">
      <c r="A111" s="36" t="str">
        <f>'Exit Capacity'!A111</f>
        <v>6</v>
      </c>
      <c r="B111" s="4" t="str">
        <f>'Exit Capacity'!B111</f>
        <v>Salida Nacional / National exit</v>
      </c>
      <c r="C111" s="46">
        <f>IF(SUMIF('Exit Tariff_1a'!$B$12:$B$292,$B111,'Exit Tariff_1a'!C$12:C$292)=0,1,'Exit Tariff_1a'!C111)</f>
        <v>32135.907083774851</v>
      </c>
    </row>
    <row r="112" spans="1:3" ht="15" customHeight="1" x14ac:dyDescent="0.45">
      <c r="A112" s="36" t="str">
        <f>'Exit Capacity'!A112</f>
        <v>6</v>
      </c>
      <c r="B112" s="4" t="str">
        <f>'Exit Capacity'!B112</f>
        <v>Salida Nacional / National exit</v>
      </c>
      <c r="C112" s="46">
        <f>IF(SUMIF('Exit Tariff_1a'!$B$12:$B$292,$B112,'Exit Tariff_1a'!C$12:C$292)=0,1,'Exit Tariff_1a'!C112)</f>
        <v>791.30888142190815</v>
      </c>
    </row>
    <row r="113" spans="1:3" ht="15" customHeight="1" x14ac:dyDescent="0.45">
      <c r="A113" s="36" t="str">
        <f>'Exit Capacity'!A113</f>
        <v>7B</v>
      </c>
      <c r="B113" s="4" t="str">
        <f>'Exit Capacity'!B113</f>
        <v>Salida Nacional / National exit</v>
      </c>
      <c r="C113" s="46">
        <f>IF(SUMIF('Exit Tariff_1a'!$B$12:$B$292,$B113,'Exit Tariff_1a'!C$12:C$292)=0,1,'Exit Tariff_1a'!C113)</f>
        <v>551.67558460561872</v>
      </c>
    </row>
    <row r="114" spans="1:3" ht="15" customHeight="1" x14ac:dyDescent="0.45">
      <c r="A114" s="36" t="str">
        <f>'Exit Capacity'!A114</f>
        <v>9E.C.</v>
      </c>
      <c r="B114" s="4" t="str">
        <f>'Exit Capacity'!B114</f>
        <v>Salida Nacional / National exit</v>
      </c>
      <c r="C114" s="46">
        <f>IF(SUMIF('Exit Tariff_1a'!$B$12:$B$292,$B114,'Exit Tariff_1a'!C$12:C$292)=0,1,'Exit Tariff_1a'!C114)</f>
        <v>3379.7885532416476</v>
      </c>
    </row>
    <row r="115" spans="1:3" ht="15" customHeight="1" x14ac:dyDescent="0.45">
      <c r="A115" s="36" t="str">
        <f>'Exit Capacity'!A115</f>
        <v>A1</v>
      </c>
      <c r="B115" s="4" t="str">
        <f>'Exit Capacity'!B115</f>
        <v>Salida Nacional / National exit</v>
      </c>
      <c r="C115" s="46">
        <f>IF(SUMIF('Exit Tariff_1a'!$B$12:$B$292,$B115,'Exit Tariff_1a'!C$12:C$292)=0,1,'Exit Tariff_1a'!C115)</f>
        <v>1644.7869338593537</v>
      </c>
    </row>
    <row r="116" spans="1:3" ht="15" customHeight="1" x14ac:dyDescent="0.45">
      <c r="A116" s="36" t="str">
        <f>'Exit Capacity'!A116</f>
        <v>A10</v>
      </c>
      <c r="B116" s="4" t="str">
        <f>'Exit Capacity'!B116</f>
        <v>Salida Nacional / National exit</v>
      </c>
      <c r="C116" s="46">
        <f>IF(SUMIF('Exit Tariff_1a'!$B$12:$B$292,$B116,'Exit Tariff_1a'!C$12:C$292)=0,1,'Exit Tariff_1a'!C116)</f>
        <v>5311.7334210002255</v>
      </c>
    </row>
    <row r="117" spans="1:3" ht="15" customHeight="1" x14ac:dyDescent="0.45">
      <c r="A117" s="36" t="str">
        <f>'Exit Capacity'!A117</f>
        <v>A3</v>
      </c>
      <c r="B117" s="4" t="str">
        <f>'Exit Capacity'!B117</f>
        <v>Salida Nacional / National exit</v>
      </c>
      <c r="C117" s="46">
        <f>IF(SUMIF('Exit Tariff_1a'!$B$12:$B$292,$B117,'Exit Tariff_1a'!C$12:C$292)=0,1,'Exit Tariff_1a'!C117)</f>
        <v>7179.2965701848707</v>
      </c>
    </row>
    <row r="118" spans="1:3" ht="15" customHeight="1" x14ac:dyDescent="0.45">
      <c r="A118" s="36" t="str">
        <f>'Exit Capacity'!A118</f>
        <v>A36L</v>
      </c>
      <c r="B118" s="4" t="str">
        <f>'Exit Capacity'!B118</f>
        <v>Salida Nacional / National exit</v>
      </c>
      <c r="C118" s="46">
        <f>IF(SUMIF('Exit Tariff_1a'!$B$12:$B$292,$B118,'Exit Tariff_1a'!C$12:C$292)=0,1,'Exit Tariff_1a'!C118)</f>
        <v>48366.081049302709</v>
      </c>
    </row>
    <row r="119" spans="1:3" ht="15" customHeight="1" x14ac:dyDescent="0.45">
      <c r="A119" s="36" t="str">
        <f>'Exit Capacity'!A119</f>
        <v>A5A</v>
      </c>
      <c r="B119" s="4" t="str">
        <f>'Exit Capacity'!B119</f>
        <v>Salida Nacional / National exit</v>
      </c>
      <c r="C119" s="46">
        <f>IF(SUMIF('Exit Tariff_1a'!$B$12:$B$292,$B119,'Exit Tariff_1a'!C$12:C$292)=0,1,'Exit Tariff_1a'!C119)</f>
        <v>139.33322983393401</v>
      </c>
    </row>
    <row r="120" spans="1:3" ht="15" customHeight="1" x14ac:dyDescent="0.45">
      <c r="A120" s="36" t="str">
        <f>'Exit Capacity'!A120</f>
        <v>A6</v>
      </c>
      <c r="B120" s="4" t="str">
        <f>'Exit Capacity'!B120</f>
        <v>Salida Nacional / National exit</v>
      </c>
      <c r="C120" s="46">
        <f>IF(SUMIF('Exit Tariff_1a'!$B$12:$B$292,$B120,'Exit Tariff_1a'!C$12:C$292)=0,1,'Exit Tariff_1a'!C120)</f>
        <v>898.9436334174901</v>
      </c>
    </row>
    <row r="121" spans="1:3" ht="15" customHeight="1" x14ac:dyDescent="0.45">
      <c r="A121" s="36" t="str">
        <f>'Exit Capacity'!A121</f>
        <v>A7</v>
      </c>
      <c r="B121" s="4" t="str">
        <f>'Exit Capacity'!B121</f>
        <v>Salida Nacional / National exit</v>
      </c>
      <c r="C121" s="46">
        <f>IF(SUMIF('Exit Tariff_1a'!$B$12:$B$292,$B121,'Exit Tariff_1a'!C$12:C$292)=0,1,'Exit Tariff_1a'!C121)</f>
        <v>48.769340785297885</v>
      </c>
    </row>
    <row r="122" spans="1:3" ht="15" customHeight="1" x14ac:dyDescent="0.45">
      <c r="A122" s="36" t="str">
        <f>'Exit Capacity'!A122</f>
        <v>A7</v>
      </c>
      <c r="B122" s="4" t="str">
        <f>'Exit Capacity'!B122</f>
        <v>Salida Nacional / National exit</v>
      </c>
      <c r="C122" s="46">
        <f>IF(SUMIF('Exit Tariff_1a'!$B$12:$B$292,$B122,'Exit Tariff_1a'!C$12:C$292)=0,1,'Exit Tariff_1a'!C122)</f>
        <v>65.226415587390946</v>
      </c>
    </row>
    <row r="123" spans="1:3" ht="15" customHeight="1" x14ac:dyDescent="0.45">
      <c r="A123" s="36" t="str">
        <f>'Exit Capacity'!A123</f>
        <v>A9</v>
      </c>
      <c r="B123" s="4" t="str">
        <f>'Exit Capacity'!B123</f>
        <v>Salida Nacional / National exit</v>
      </c>
      <c r="C123" s="46">
        <f>IF(SUMIF('Exit Tariff_1a'!$B$12:$B$292,$B123,'Exit Tariff_1a'!C$12:C$292)=0,1,'Exit Tariff_1a'!C123)</f>
        <v>11013.192255041749</v>
      </c>
    </row>
    <row r="124" spans="1:3" ht="15" customHeight="1" x14ac:dyDescent="0.45">
      <c r="A124" s="36" t="str">
        <f>'Exit Capacity'!A124</f>
        <v>A9A</v>
      </c>
      <c r="B124" s="4" t="str">
        <f>'Exit Capacity'!B124</f>
        <v>Salida Nacional / National exit</v>
      </c>
      <c r="C124" s="46">
        <f>IF(SUMIF('Exit Tariff_1a'!$B$12:$B$292,$B124,'Exit Tariff_1a'!C$12:C$292)=0,1,'Exit Tariff_1a'!C124)</f>
        <v>451.84190911466152</v>
      </c>
    </row>
    <row r="125" spans="1:3" ht="15" customHeight="1" x14ac:dyDescent="0.45">
      <c r="A125" s="36" t="str">
        <f>'Exit Capacity'!A125</f>
        <v>A9B</v>
      </c>
      <c r="B125" s="4" t="str">
        <f>'Exit Capacity'!B125</f>
        <v>Salida Nacional / National exit</v>
      </c>
      <c r="C125" s="46">
        <f>IF(SUMIF('Exit Tariff_1a'!$B$12:$B$292,$B125,'Exit Tariff_1a'!C$12:C$292)=0,1,'Exit Tariff_1a'!C125)</f>
        <v>328.82046580589446</v>
      </c>
    </row>
    <row r="126" spans="1:3" ht="15" customHeight="1" x14ac:dyDescent="0.45">
      <c r="A126" s="36" t="str">
        <f>'Exit Capacity'!A126</f>
        <v>B02</v>
      </c>
      <c r="B126" s="4" t="str">
        <f>'Exit Capacity'!B126</f>
        <v>Salida Nacional / National exit</v>
      </c>
      <c r="C126" s="46">
        <f>IF(SUMIF('Exit Tariff_1a'!$B$12:$B$292,$B126,'Exit Tariff_1a'!C$12:C$292)=0,1,'Exit Tariff_1a'!C126)</f>
        <v>2232.961288725226</v>
      </c>
    </row>
    <row r="127" spans="1:3" ht="15" customHeight="1" x14ac:dyDescent="0.45">
      <c r="A127" s="36" t="str">
        <f>'Exit Capacity'!A127</f>
        <v>B04</v>
      </c>
      <c r="B127" s="4" t="str">
        <f>'Exit Capacity'!B127</f>
        <v>Salida Nacional / National exit</v>
      </c>
      <c r="C127" s="46">
        <f>IF(SUMIF('Exit Tariff_1a'!$B$12:$B$292,$B127,'Exit Tariff_1a'!C$12:C$292)=0,1,'Exit Tariff_1a'!C127)</f>
        <v>9559.834492488626</v>
      </c>
    </row>
    <row r="128" spans="1:3" ht="15" customHeight="1" x14ac:dyDescent="0.45">
      <c r="A128" s="36" t="str">
        <f>'Exit Capacity'!A128</f>
        <v>B05</v>
      </c>
      <c r="B128" s="4" t="str">
        <f>'Exit Capacity'!B128</f>
        <v>Salida Nacional / National exit</v>
      </c>
      <c r="C128" s="46">
        <f>IF(SUMIF('Exit Tariff_1a'!$B$12:$B$292,$B128,'Exit Tariff_1a'!C$12:C$292)=0,1,'Exit Tariff_1a'!C128)</f>
        <v>3862.8446221280319</v>
      </c>
    </row>
    <row r="129" spans="1:3" ht="15" customHeight="1" x14ac:dyDescent="0.45">
      <c r="A129" s="36" t="str">
        <f>'Exit Capacity'!A129</f>
        <v>B07</v>
      </c>
      <c r="B129" s="4" t="str">
        <f>'Exit Capacity'!B129</f>
        <v>Salida Nacional / National exit</v>
      </c>
      <c r="C129" s="46">
        <f>IF(SUMIF('Exit Tariff_1a'!$B$12:$B$292,$B129,'Exit Tariff_1a'!C$12:C$292)=0,1,'Exit Tariff_1a'!C129)</f>
        <v>4305.2292817444231</v>
      </c>
    </row>
    <row r="130" spans="1:3" ht="15" customHeight="1" x14ac:dyDescent="0.45">
      <c r="A130" s="36" t="str">
        <f>'Exit Capacity'!A130</f>
        <v>B08</v>
      </c>
      <c r="B130" s="4" t="str">
        <f>'Exit Capacity'!B130</f>
        <v>Salida Nacional / National exit</v>
      </c>
      <c r="C130" s="46">
        <f>IF(SUMIF('Exit Tariff_1a'!$B$12:$B$292,$B130,'Exit Tariff_1a'!C$12:C$292)=0,1,'Exit Tariff_1a'!C130)</f>
        <v>556.07279945587197</v>
      </c>
    </row>
    <row r="131" spans="1:3" ht="15" customHeight="1" x14ac:dyDescent="0.45">
      <c r="A131" s="36" t="str">
        <f>'Exit Capacity'!A131</f>
        <v>B10</v>
      </c>
      <c r="B131" s="4" t="str">
        <f>'Exit Capacity'!B131</f>
        <v>Salida Nacional / National exit</v>
      </c>
      <c r="C131" s="46">
        <f>IF(SUMIF('Exit Tariff_1a'!$B$12:$B$292,$B131,'Exit Tariff_1a'!C$12:C$292)=0,1,'Exit Tariff_1a'!C131)</f>
        <v>9489.5252416319217</v>
      </c>
    </row>
    <row r="132" spans="1:3" ht="15" customHeight="1" x14ac:dyDescent="0.45">
      <c r="A132" s="36" t="str">
        <f>'Exit Capacity'!A132</f>
        <v>B10</v>
      </c>
      <c r="B132" s="4" t="str">
        <f>'Exit Capacity'!B132</f>
        <v>Salida Nacional / National exit</v>
      </c>
      <c r="C132" s="46">
        <f>IF(SUMIF('Exit Tariff_1a'!$B$12:$B$292,$B132,'Exit Tariff_1a'!C$12:C$292)=0,1,'Exit Tariff_1a'!C132)</f>
        <v>6891.9296999885355</v>
      </c>
    </row>
    <row r="133" spans="1:3" ht="15" customHeight="1" x14ac:dyDescent="0.45">
      <c r="A133" s="36" t="str">
        <f>'Exit Capacity'!A133</f>
        <v>B18</v>
      </c>
      <c r="B133" s="4" t="str">
        <f>'Exit Capacity'!B133</f>
        <v>Salida Nacional / National exit</v>
      </c>
      <c r="C133" s="46">
        <f>IF(SUMIF('Exit Tariff_1a'!$B$12:$B$292,$B133,'Exit Tariff_1a'!C$12:C$292)=0,1,'Exit Tariff_1a'!C133)</f>
        <v>37244.024837031691</v>
      </c>
    </row>
    <row r="134" spans="1:3" ht="15" customHeight="1" x14ac:dyDescent="0.45">
      <c r="A134" s="36" t="str">
        <f>'Exit Capacity'!A134</f>
        <v>B19</v>
      </c>
      <c r="B134" s="4" t="str">
        <f>'Exit Capacity'!B134</f>
        <v>Salida Nacional / National exit</v>
      </c>
      <c r="C134" s="46">
        <f>IF(SUMIF('Exit Tariff_1a'!$B$12:$B$292,$B134,'Exit Tariff_1a'!C$12:C$292)=0,1,'Exit Tariff_1a'!C134)</f>
        <v>17271.706618818753</v>
      </c>
    </row>
    <row r="135" spans="1:3" ht="15" customHeight="1" x14ac:dyDescent="0.45">
      <c r="A135" s="36" t="str">
        <f>'Exit Capacity'!A135</f>
        <v>B20</v>
      </c>
      <c r="B135" s="4" t="str">
        <f>'Exit Capacity'!B135</f>
        <v>Salida Nacional / National exit</v>
      </c>
      <c r="C135" s="46">
        <f>IF(SUMIF('Exit Tariff_1a'!$B$12:$B$292,$B135,'Exit Tariff_1a'!C$12:C$292)=0,1,'Exit Tariff_1a'!C135)</f>
        <v>24241.252012101864</v>
      </c>
    </row>
    <row r="136" spans="1:3" ht="15" customHeight="1" x14ac:dyDescent="0.45">
      <c r="A136" s="36" t="str">
        <f>'Exit Capacity'!A136</f>
        <v>BIO MADRID</v>
      </c>
      <c r="B136" s="4" t="str">
        <f>'Exit Capacity'!B136</f>
        <v>Salida Nacional / National exit</v>
      </c>
      <c r="C136" s="46">
        <f>IF(SUMIF('Exit Tariff_1a'!$B$12:$B$292,$B136,'Exit Tariff_1a'!C$12:C$292)=0,1,'Exit Tariff_1a'!C136)</f>
        <v>18.910645963293632</v>
      </c>
    </row>
    <row r="137" spans="1:3" ht="15" customHeight="1" x14ac:dyDescent="0.45">
      <c r="A137" s="36" t="str">
        <f>'Exit Capacity'!A137</f>
        <v>B22</v>
      </c>
      <c r="B137" s="4" t="str">
        <f>'Exit Capacity'!B137</f>
        <v>Salida Nacional / National exit</v>
      </c>
      <c r="C137" s="46">
        <f>IF(SUMIF('Exit Tariff_1a'!$B$12:$B$292,$B137,'Exit Tariff_1a'!C$12:C$292)=0,1,'Exit Tariff_1a'!C137)</f>
        <v>16614.963974520644</v>
      </c>
    </row>
    <row r="138" spans="1:3" ht="15" customHeight="1" x14ac:dyDescent="0.45">
      <c r="A138" s="36" t="str">
        <f>'Exit Capacity'!A138</f>
        <v>C1.01</v>
      </c>
      <c r="B138" s="4" t="str">
        <f>'Exit Capacity'!B138</f>
        <v>Salida Nacional / National exit</v>
      </c>
      <c r="C138" s="46">
        <f>IF(SUMIF('Exit Tariff_1a'!$B$12:$B$292,$B138,'Exit Tariff_1a'!C$12:C$292)=0,1,'Exit Tariff_1a'!C138)</f>
        <v>1098.500425646808</v>
      </c>
    </row>
    <row r="139" spans="1:3" ht="15" customHeight="1" x14ac:dyDescent="0.45">
      <c r="A139" s="36" t="str">
        <f>'Exit Capacity'!A139</f>
        <v>C2X.01</v>
      </c>
      <c r="B139" s="4" t="str">
        <f>'Exit Capacity'!B139</f>
        <v>Salida Nacional / National exit</v>
      </c>
      <c r="C139" s="46">
        <f>IF(SUMIF('Exit Tariff_1a'!$B$12:$B$292,$B139,'Exit Tariff_1a'!C$12:C$292)=0,1,'Exit Tariff_1a'!C139)</f>
        <v>495.46991837396979</v>
      </c>
    </row>
    <row r="140" spans="1:3" ht="15" customHeight="1" x14ac:dyDescent="0.45">
      <c r="A140" s="36" t="str">
        <f>'Exit Capacity'!A140</f>
        <v>CC.BE</v>
      </c>
      <c r="B140" s="4" t="str">
        <f>'Exit Capacity'!B140</f>
        <v>Salida Nacional / National exit</v>
      </c>
      <c r="C140" s="46">
        <f>IF(SUMIF('Exit Tariff_1a'!$B$12:$B$292,$B140,'Exit Tariff_1a'!C$12:C$292)=0,1,'Exit Tariff_1a'!C140)</f>
        <v>30640.169447649841</v>
      </c>
    </row>
    <row r="141" spans="1:3" ht="15" customHeight="1" x14ac:dyDescent="0.45">
      <c r="A141" s="36" t="str">
        <f>'Exit Capacity'!A141</f>
        <v>CC.CT.E</v>
      </c>
      <c r="B141" s="4" t="str">
        <f>'Exit Capacity'!B141</f>
        <v>Salida Nacional / National exit</v>
      </c>
      <c r="C141" s="46">
        <f>IF(SUMIF('Exit Tariff_1a'!$B$12:$B$292,$B141,'Exit Tariff_1a'!C$12:C$292)=0,1,'Exit Tariff_1a'!C141)</f>
        <v>23682.27665888605</v>
      </c>
    </row>
    <row r="142" spans="1:3" ht="15" customHeight="1" x14ac:dyDescent="0.45">
      <c r="A142" s="36" t="str">
        <f>'Exit Capacity'!A142</f>
        <v>CC.CT.E</v>
      </c>
      <c r="B142" s="4" t="str">
        <f>'Exit Capacity'!B142</f>
        <v>Salida Nacional / National exit</v>
      </c>
      <c r="C142" s="46">
        <f>IF(SUMIF('Exit Tariff_1a'!$B$12:$B$292,$B142,'Exit Tariff_1a'!C$12:C$292)=0,1,'Exit Tariff_1a'!C142)</f>
        <v>10315.55871778931</v>
      </c>
    </row>
    <row r="143" spans="1:3" ht="15" customHeight="1" x14ac:dyDescent="0.45">
      <c r="A143" s="36" t="str">
        <f>'Exit Capacity'!A143</f>
        <v>CC.PV.BBE</v>
      </c>
      <c r="B143" s="4" t="str">
        <f>'Exit Capacity'!B143</f>
        <v>Salida Nacional / National exit</v>
      </c>
      <c r="C143" s="46">
        <f>IF(SUMIF('Exit Tariff_1a'!$B$12:$B$292,$B143,'Exit Tariff_1a'!C$12:C$292)=0,1,'Exit Tariff_1a'!C143)</f>
        <v>9204.6917215637368</v>
      </c>
    </row>
    <row r="144" spans="1:3" ht="15" customHeight="1" x14ac:dyDescent="0.45">
      <c r="A144" s="36" t="str">
        <f>'Exit Capacity'!A144</f>
        <v>CC.SG.UF</v>
      </c>
      <c r="B144" s="4" t="str">
        <f>'Exit Capacity'!B144</f>
        <v>Salida Nacional / National exit</v>
      </c>
      <c r="C144" s="46">
        <f>IF(SUMIF('Exit Tariff_1a'!$B$12:$B$292,$B144,'Exit Tariff_1a'!C$12:C$292)=0,1,'Exit Tariff_1a'!C144)</f>
        <v>16685.960928977031</v>
      </c>
    </row>
    <row r="145" spans="1:3" ht="15" customHeight="1" x14ac:dyDescent="0.45">
      <c r="A145" s="36" t="str">
        <f>'Exit Capacity'!A145</f>
        <v>CC.SON.E</v>
      </c>
      <c r="B145" s="4" t="str">
        <f>'Exit Capacity'!B145</f>
        <v>Salida Nacional / National exit</v>
      </c>
      <c r="C145" s="46">
        <f>IF(SUMIF('Exit Tariff_1a'!$B$12:$B$292,$B145,'Exit Tariff_1a'!C$12:C$292)=0,1,'Exit Tariff_1a'!C145)</f>
        <v>22002.43483192494</v>
      </c>
    </row>
    <row r="146" spans="1:3" ht="15" customHeight="1" x14ac:dyDescent="0.45">
      <c r="A146" s="36" t="str">
        <f>'Exit Capacity'!A146</f>
        <v>D01A</v>
      </c>
      <c r="B146" s="4" t="str">
        <f>'Exit Capacity'!B146</f>
        <v>Salida Nacional / National exit</v>
      </c>
      <c r="C146" s="46">
        <f>IF(SUMIF('Exit Tariff_1a'!$B$12:$B$292,$B146,'Exit Tariff_1a'!C$12:C$292)=0,1,'Exit Tariff_1a'!C146)</f>
        <v>13.087135585363955</v>
      </c>
    </row>
    <row r="147" spans="1:3" ht="15" customHeight="1" x14ac:dyDescent="0.45">
      <c r="A147" s="36" t="str">
        <f>'Exit Capacity'!A147</f>
        <v>D03A</v>
      </c>
      <c r="B147" s="4" t="str">
        <f>'Exit Capacity'!B147</f>
        <v>Salida Nacional / National exit</v>
      </c>
      <c r="C147" s="46">
        <f>IF(SUMIF('Exit Tariff_1a'!$B$12:$B$292,$B147,'Exit Tariff_1a'!C$12:C$292)=0,1,'Exit Tariff_1a'!C147)</f>
        <v>959.04160600251237</v>
      </c>
    </row>
    <row r="148" spans="1:3" ht="15" customHeight="1" x14ac:dyDescent="0.45">
      <c r="A148" s="36" t="str">
        <f>'Exit Capacity'!A148</f>
        <v>D04</v>
      </c>
      <c r="B148" s="4" t="str">
        <f>'Exit Capacity'!B148</f>
        <v>Salida Nacional / National exit</v>
      </c>
      <c r="C148" s="46">
        <f>IF(SUMIF('Exit Tariff_1a'!$B$12:$B$292,$B148,'Exit Tariff_1a'!C$12:C$292)=0,1,'Exit Tariff_1a'!C148)</f>
        <v>1273.4773166987056</v>
      </c>
    </row>
    <row r="149" spans="1:3" ht="15" customHeight="1" x14ac:dyDescent="0.45">
      <c r="A149" s="36" t="str">
        <f>'Exit Capacity'!A149</f>
        <v>D06</v>
      </c>
      <c r="B149" s="4" t="str">
        <f>'Exit Capacity'!B149</f>
        <v>Salida Nacional / National exit</v>
      </c>
      <c r="C149" s="46">
        <f>IF(SUMIF('Exit Tariff_1a'!$B$12:$B$292,$B149,'Exit Tariff_1a'!C$12:C$292)=0,1,'Exit Tariff_1a'!C149)</f>
        <v>475.40954561811833</v>
      </c>
    </row>
    <row r="150" spans="1:3" ht="15" customHeight="1" x14ac:dyDescent="0.45">
      <c r="A150" s="36" t="str">
        <f>'Exit Capacity'!A150</f>
        <v>D06A</v>
      </c>
      <c r="B150" s="4" t="str">
        <f>'Exit Capacity'!B150</f>
        <v>Salida Nacional / National exit</v>
      </c>
      <c r="C150" s="46">
        <f>IF(SUMIF('Exit Tariff_1a'!$B$12:$B$292,$B150,'Exit Tariff_1a'!C$12:C$292)=0,1,'Exit Tariff_1a'!C150)</f>
        <v>159.26985992398113</v>
      </c>
    </row>
    <row r="151" spans="1:3" ht="15" customHeight="1" x14ac:dyDescent="0.45">
      <c r="A151" s="36" t="str">
        <f>'Exit Capacity'!A151</f>
        <v>D07</v>
      </c>
      <c r="B151" s="4" t="str">
        <f>'Exit Capacity'!B151</f>
        <v>Salida Nacional / National exit</v>
      </c>
      <c r="C151" s="46">
        <f>IF(SUMIF('Exit Tariff_1a'!$B$12:$B$292,$B151,'Exit Tariff_1a'!C$12:C$292)=0,1,'Exit Tariff_1a'!C151)</f>
        <v>13011.16518258846</v>
      </c>
    </row>
    <row r="152" spans="1:3" ht="15" customHeight="1" x14ac:dyDescent="0.45">
      <c r="A152" s="36" t="str">
        <f>'Exit Capacity'!A152</f>
        <v>D07</v>
      </c>
      <c r="B152" s="4" t="str">
        <f>'Exit Capacity'!B152</f>
        <v>Salida Nacional / National exit</v>
      </c>
      <c r="C152" s="46">
        <f>IF(SUMIF('Exit Tariff_1a'!$B$12:$B$292,$B152,'Exit Tariff_1a'!C$12:C$292)=0,1,'Exit Tariff_1a'!C152)</f>
        <v>1097.6522043056812</v>
      </c>
    </row>
    <row r="153" spans="1:3" ht="15" customHeight="1" x14ac:dyDescent="0.45">
      <c r="A153" s="36" t="str">
        <f>'Exit Capacity'!A153</f>
        <v>D07A</v>
      </c>
      <c r="B153" s="4" t="str">
        <f>'Exit Capacity'!B153</f>
        <v>Salida Nacional / National exit</v>
      </c>
      <c r="C153" s="46">
        <f>IF(SUMIF('Exit Tariff_1a'!$B$12:$B$292,$B153,'Exit Tariff_1a'!C$12:C$292)=0,1,'Exit Tariff_1a'!C153)</f>
        <v>64.066845459554713</v>
      </c>
    </row>
    <row r="154" spans="1:3" ht="15" customHeight="1" x14ac:dyDescent="0.45">
      <c r="A154" s="36" t="str">
        <f>'Exit Capacity'!A154</f>
        <v>D08A</v>
      </c>
      <c r="B154" s="4" t="str">
        <f>'Exit Capacity'!B154</f>
        <v>Salida Nacional / National exit</v>
      </c>
      <c r="C154" s="46">
        <f>IF(SUMIF('Exit Tariff_1a'!$B$12:$B$292,$B154,'Exit Tariff_1a'!C$12:C$292)=0,1,'Exit Tariff_1a'!C154)</f>
        <v>41.50721040418469</v>
      </c>
    </row>
    <row r="155" spans="1:3" ht="15" customHeight="1" x14ac:dyDescent="0.45">
      <c r="A155" s="36" t="str">
        <f>'Exit Capacity'!A155</f>
        <v>D10A</v>
      </c>
      <c r="B155" s="4" t="str">
        <f>'Exit Capacity'!B155</f>
        <v>Salida Nacional / National exit</v>
      </c>
      <c r="C155" s="46">
        <f>IF(SUMIF('Exit Tariff_1a'!$B$12:$B$292,$B155,'Exit Tariff_1a'!C$12:C$292)=0,1,'Exit Tariff_1a'!C155)</f>
        <v>95.267905261027238</v>
      </c>
    </row>
    <row r="156" spans="1:3" ht="15" customHeight="1" x14ac:dyDescent="0.45">
      <c r="A156" s="36" t="str">
        <f>'Exit Capacity'!A156</f>
        <v>D12A</v>
      </c>
      <c r="B156" s="4" t="str">
        <f>'Exit Capacity'!B156</f>
        <v>Salida Nacional / National exit</v>
      </c>
      <c r="C156" s="46">
        <f>IF(SUMIF('Exit Tariff_1a'!$B$12:$B$292,$B156,'Exit Tariff_1a'!C$12:C$292)=0,1,'Exit Tariff_1a'!C156)</f>
        <v>119.06154885728648</v>
      </c>
    </row>
    <row r="157" spans="1:3" ht="15" customHeight="1" x14ac:dyDescent="0.45">
      <c r="A157" s="36" t="str">
        <f>'Exit Capacity'!A157</f>
        <v>D13</v>
      </c>
      <c r="B157" s="4" t="str">
        <f>'Exit Capacity'!B157</f>
        <v>Salida Nacional / National exit</v>
      </c>
      <c r="C157" s="46">
        <f>IF(SUMIF('Exit Tariff_1a'!$B$12:$B$292,$B157,'Exit Tariff_1a'!C$12:C$292)=0,1,'Exit Tariff_1a'!C157)</f>
        <v>175.73227295884979</v>
      </c>
    </row>
    <row r="158" spans="1:3" ht="15" customHeight="1" x14ac:dyDescent="0.45">
      <c r="A158" s="36" t="str">
        <f>'Exit Capacity'!A158</f>
        <v>D13A</v>
      </c>
      <c r="B158" s="4" t="str">
        <f>'Exit Capacity'!B158</f>
        <v>Salida Nacional / National exit</v>
      </c>
      <c r="C158" s="46">
        <f>IF(SUMIF('Exit Tariff_1a'!$B$12:$B$292,$B158,'Exit Tariff_1a'!C$12:C$292)=0,1,'Exit Tariff_1a'!C158)</f>
        <v>144.11303892333621</v>
      </c>
    </row>
    <row r="159" spans="1:3" ht="15" customHeight="1" x14ac:dyDescent="0.45">
      <c r="A159" s="36" t="str">
        <f>'Exit Capacity'!A159</f>
        <v>D14</v>
      </c>
      <c r="B159" s="4" t="str">
        <f>'Exit Capacity'!B159</f>
        <v>Salida Nacional / National exit</v>
      </c>
      <c r="C159" s="46">
        <f>IF(SUMIF('Exit Tariff_1a'!$B$12:$B$292,$B159,'Exit Tariff_1a'!C$12:C$292)=0,1,'Exit Tariff_1a'!C159)</f>
        <v>37.634771299394714</v>
      </c>
    </row>
    <row r="160" spans="1:3" ht="15" customHeight="1" x14ac:dyDescent="0.45">
      <c r="A160" s="36" t="str">
        <f>'Exit Capacity'!A160</f>
        <v>D15</v>
      </c>
      <c r="B160" s="4" t="str">
        <f>'Exit Capacity'!B160</f>
        <v>Salida Nacional / National exit</v>
      </c>
      <c r="C160" s="46">
        <f>IF(SUMIF('Exit Tariff_1a'!$B$12:$B$292,$B160,'Exit Tariff_1a'!C$12:C$292)=0,1,'Exit Tariff_1a'!C160)</f>
        <v>101.49634457164807</v>
      </c>
    </row>
    <row r="161" spans="1:3" ht="15" customHeight="1" x14ac:dyDescent="0.45">
      <c r="A161" s="36" t="str">
        <f>'Exit Capacity'!A161</f>
        <v>D16</v>
      </c>
      <c r="B161" s="4" t="str">
        <f>'Exit Capacity'!B161</f>
        <v>Salida Nacional / National exit</v>
      </c>
      <c r="C161" s="46">
        <f>IF(SUMIF('Exit Tariff_1a'!$B$12:$B$292,$B161,'Exit Tariff_1a'!C$12:C$292)=0,1,'Exit Tariff_1a'!C161)</f>
        <v>2050.1037436793549</v>
      </c>
    </row>
    <row r="162" spans="1:3" ht="15" customHeight="1" x14ac:dyDescent="0.45">
      <c r="A162" s="36" t="str">
        <f>'Exit Capacity'!A162</f>
        <v>D16</v>
      </c>
      <c r="B162" s="4" t="str">
        <f>'Exit Capacity'!B162</f>
        <v>Salida Nacional / National exit</v>
      </c>
      <c r="C162" s="46">
        <f>IF(SUMIF('Exit Tariff_1a'!$B$12:$B$292,$B162,'Exit Tariff_1a'!C$12:C$292)=0,1,'Exit Tariff_1a'!C162)</f>
        <v>3563.8459524485843</v>
      </c>
    </row>
    <row r="163" spans="1:3" ht="15" customHeight="1" x14ac:dyDescent="0.45">
      <c r="A163" s="36" t="str">
        <f>'Exit Capacity'!A163</f>
        <v>E01</v>
      </c>
      <c r="B163" s="4" t="str">
        <f>'Exit Capacity'!B163</f>
        <v>Salida Nacional / National exit</v>
      </c>
      <c r="C163" s="46">
        <f>IF(SUMIF('Exit Tariff_1a'!$B$12:$B$292,$B163,'Exit Tariff_1a'!C$12:C$292)=0,1,'Exit Tariff_1a'!C163)</f>
        <v>769.52258555774415</v>
      </c>
    </row>
    <row r="164" spans="1:3" ht="15" customHeight="1" x14ac:dyDescent="0.45">
      <c r="A164" s="36" t="str">
        <f>'Exit Capacity'!A164</f>
        <v>E02</v>
      </c>
      <c r="B164" s="4" t="str">
        <f>'Exit Capacity'!B164</f>
        <v>Salida Nacional / National exit</v>
      </c>
      <c r="C164" s="46">
        <f>IF(SUMIF('Exit Tariff_1a'!$B$12:$B$292,$B164,'Exit Tariff_1a'!C$12:C$292)=0,1,'Exit Tariff_1a'!C164)</f>
        <v>3925.179089228528</v>
      </c>
    </row>
    <row r="165" spans="1:3" ht="15" customHeight="1" x14ac:dyDescent="0.45">
      <c r="A165" s="36" t="str">
        <f>'Exit Capacity'!A165</f>
        <v>E15</v>
      </c>
      <c r="B165" s="4" t="str">
        <f>'Exit Capacity'!B165</f>
        <v>Salida Nacional / National exit</v>
      </c>
      <c r="C165" s="46">
        <f>IF(SUMIF('Exit Tariff_1a'!$B$12:$B$292,$B165,'Exit Tariff_1a'!C$12:C$292)=0,1,'Exit Tariff_1a'!C165)</f>
        <v>3422.6389987519665</v>
      </c>
    </row>
    <row r="166" spans="1:3" ht="15" customHeight="1" x14ac:dyDescent="0.45">
      <c r="A166" s="36" t="str">
        <f>'Exit Capacity'!A166</f>
        <v>EG01</v>
      </c>
      <c r="B166" s="4" t="str">
        <f>'Exit Capacity'!B166</f>
        <v>Salida Nacional / National exit</v>
      </c>
      <c r="C166" s="46">
        <f>IF(SUMIF('Exit Tariff_1a'!$B$12:$B$292,$B166,'Exit Tariff_1a'!C$12:C$292)=0,1,'Exit Tariff_1a'!C166)</f>
        <v>6284.3703473052965</v>
      </c>
    </row>
    <row r="167" spans="1:3" ht="15" customHeight="1" x14ac:dyDescent="0.45">
      <c r="A167" s="36" t="str">
        <f>'Exit Capacity'!A167</f>
        <v>F00</v>
      </c>
      <c r="B167" s="4" t="str">
        <f>'Exit Capacity'!B167</f>
        <v>Salida Nacional / National exit</v>
      </c>
      <c r="C167" s="46">
        <f>IF(SUMIF('Exit Tariff_1a'!$B$12:$B$292,$B167,'Exit Tariff_1a'!C$12:C$292)=0,1,'Exit Tariff_1a'!C167)</f>
        <v>15782.513697051767</v>
      </c>
    </row>
    <row r="168" spans="1:3" ht="15" customHeight="1" x14ac:dyDescent="0.45">
      <c r="A168" s="36" t="str">
        <f>'Exit Capacity'!A168</f>
        <v>F02</v>
      </c>
      <c r="B168" s="4" t="str">
        <f>'Exit Capacity'!B168</f>
        <v>Salida Nacional / National exit</v>
      </c>
      <c r="C168" s="46">
        <f>IF(SUMIF('Exit Tariff_1a'!$B$12:$B$292,$B168,'Exit Tariff_1a'!C$12:C$292)=0,1,'Exit Tariff_1a'!C168)</f>
        <v>32321.703291633563</v>
      </c>
    </row>
    <row r="169" spans="1:3" ht="15" customHeight="1" x14ac:dyDescent="0.45">
      <c r="A169" s="36" t="str">
        <f>'Exit Capacity'!A169</f>
        <v>F06.2</v>
      </c>
      <c r="B169" s="4" t="str">
        <f>'Exit Capacity'!B169</f>
        <v>Salida Nacional / National exit</v>
      </c>
      <c r="C169" s="46">
        <f>IF(SUMIF('Exit Tariff_1a'!$B$12:$B$292,$B169,'Exit Tariff_1a'!C$12:C$292)=0,1,'Exit Tariff_1a'!C169)</f>
        <v>329.27250987652337</v>
      </c>
    </row>
    <row r="170" spans="1:3" ht="15" customHeight="1" x14ac:dyDescent="0.45">
      <c r="A170" s="36" t="str">
        <f>'Exit Capacity'!A170</f>
        <v>F07</v>
      </c>
      <c r="B170" s="4" t="str">
        <f>'Exit Capacity'!B170</f>
        <v>Salida Nacional / National exit</v>
      </c>
      <c r="C170" s="46">
        <f>IF(SUMIF('Exit Tariff_1a'!$B$12:$B$292,$B170,'Exit Tariff_1a'!C$12:C$292)=0,1,'Exit Tariff_1a'!C170)</f>
        <v>5573.0796192669877</v>
      </c>
    </row>
    <row r="171" spans="1:3" ht="15" customHeight="1" x14ac:dyDescent="0.45">
      <c r="A171" s="36" t="str">
        <f>'Exit Capacity'!A171</f>
        <v>F07.01</v>
      </c>
      <c r="B171" s="4" t="str">
        <f>'Exit Capacity'!B171</f>
        <v>Salida Nacional / National exit</v>
      </c>
      <c r="C171" s="46">
        <f>IF(SUMIF('Exit Tariff_1a'!$B$12:$B$292,$B171,'Exit Tariff_1a'!C$12:C$292)=0,1,'Exit Tariff_1a'!C171)</f>
        <v>43.871841677494231</v>
      </c>
    </row>
    <row r="172" spans="1:3" ht="15" customHeight="1" x14ac:dyDescent="0.45">
      <c r="A172" s="36" t="str">
        <f>'Exit Capacity'!A172</f>
        <v>F07.01</v>
      </c>
      <c r="B172" s="4" t="str">
        <f>'Exit Capacity'!B172</f>
        <v>Salida Nacional / National exit</v>
      </c>
      <c r="C172" s="46">
        <f>IF(SUMIF('Exit Tariff_1a'!$B$12:$B$292,$B172,'Exit Tariff_1a'!C$12:C$292)=0,1,'Exit Tariff_1a'!C172)</f>
        <v>13.379052584986418</v>
      </c>
    </row>
    <row r="173" spans="1:3" ht="15" customHeight="1" x14ac:dyDescent="0.45">
      <c r="A173" s="36" t="str">
        <f>'Exit Capacity'!A173</f>
        <v>F08</v>
      </c>
      <c r="B173" s="4" t="str">
        <f>'Exit Capacity'!B173</f>
        <v>Salida Nacional / National exit</v>
      </c>
      <c r="C173" s="46">
        <f>IF(SUMIF('Exit Tariff_1a'!$B$12:$B$292,$B173,'Exit Tariff_1a'!C$12:C$292)=0,1,'Exit Tariff_1a'!C173)</f>
        <v>3171.4746549551228</v>
      </c>
    </row>
    <row r="174" spans="1:3" ht="15" customHeight="1" x14ac:dyDescent="0.45">
      <c r="A174" s="36" t="str">
        <f>'Exit Capacity'!A174</f>
        <v>F09</v>
      </c>
      <c r="B174" s="4" t="str">
        <f>'Exit Capacity'!B174</f>
        <v>Salida Nacional / National exit</v>
      </c>
      <c r="C174" s="46">
        <f>IF(SUMIF('Exit Tariff_1a'!$B$12:$B$292,$B174,'Exit Tariff_1a'!C$12:C$292)=0,1,'Exit Tariff_1a'!C174)</f>
        <v>9.6771107123522366</v>
      </c>
    </row>
    <row r="175" spans="1:3" ht="15" customHeight="1" x14ac:dyDescent="0.45">
      <c r="A175" s="36" t="str">
        <f>'Exit Capacity'!A175</f>
        <v>F11</v>
      </c>
      <c r="B175" s="4" t="str">
        <f>'Exit Capacity'!B175</f>
        <v>Salida Nacional / National exit</v>
      </c>
      <c r="C175" s="46">
        <f>IF(SUMIF('Exit Tariff_1a'!$B$12:$B$292,$B175,'Exit Tariff_1a'!C$12:C$292)=0,1,'Exit Tariff_1a'!C175)</f>
        <v>30.161868515516836</v>
      </c>
    </row>
    <row r="176" spans="1:3" ht="15" customHeight="1" x14ac:dyDescent="0.45">
      <c r="A176" s="36" t="str">
        <f>'Exit Capacity'!A176</f>
        <v>F13</v>
      </c>
      <c r="B176" s="4" t="str">
        <f>'Exit Capacity'!B176</f>
        <v>Salida Nacional / National exit</v>
      </c>
      <c r="C176" s="46">
        <f>IF(SUMIF('Exit Tariff_1a'!$B$12:$B$292,$B176,'Exit Tariff_1a'!C$12:C$292)=0,1,'Exit Tariff_1a'!C176)</f>
        <v>1222.685872080496</v>
      </c>
    </row>
    <row r="177" spans="1:3" ht="15" customHeight="1" x14ac:dyDescent="0.45">
      <c r="A177" s="36" t="str">
        <f>'Exit Capacity'!A177</f>
        <v>F14</v>
      </c>
      <c r="B177" s="4" t="str">
        <f>'Exit Capacity'!B177</f>
        <v>Salida Nacional / National exit</v>
      </c>
      <c r="C177" s="46">
        <f>IF(SUMIF('Exit Tariff_1a'!$B$12:$B$292,$B177,'Exit Tariff_1a'!C$12:C$292)=0,1,'Exit Tariff_1a'!C177)</f>
        <v>734.24251573361551</v>
      </c>
    </row>
    <row r="178" spans="1:3" ht="15" customHeight="1" x14ac:dyDescent="0.45">
      <c r="A178" s="36" t="str">
        <f>'Exit Capacity'!A178</f>
        <v>F19</v>
      </c>
      <c r="B178" s="4" t="str">
        <f>'Exit Capacity'!B178</f>
        <v>Salida Nacional / National exit</v>
      </c>
      <c r="C178" s="46">
        <f>IF(SUMIF('Exit Tariff_1a'!$B$12:$B$292,$B178,'Exit Tariff_1a'!C$12:C$292)=0,1,'Exit Tariff_1a'!C178)</f>
        <v>19213.733610536419</v>
      </c>
    </row>
    <row r="179" spans="1:3" ht="15" customHeight="1" x14ac:dyDescent="0.45">
      <c r="A179" s="36" t="str">
        <f>'Exit Capacity'!A179</f>
        <v>F21</v>
      </c>
      <c r="B179" s="4" t="str">
        <f>'Exit Capacity'!B179</f>
        <v>Salida Nacional / National exit</v>
      </c>
      <c r="C179" s="46">
        <f>IF(SUMIF('Exit Tariff_1a'!$B$12:$B$292,$B179,'Exit Tariff_1a'!C$12:C$292)=0,1,'Exit Tariff_1a'!C179)</f>
        <v>2296.9625535600208</v>
      </c>
    </row>
    <row r="180" spans="1:3" ht="15" customHeight="1" x14ac:dyDescent="0.45">
      <c r="A180" s="36" t="str">
        <f>'Exit Capacity'!A180</f>
        <v>F23</v>
      </c>
      <c r="B180" s="4" t="str">
        <f>'Exit Capacity'!B180</f>
        <v>Salida Nacional / National exit</v>
      </c>
      <c r="C180" s="46">
        <f>IF(SUMIF('Exit Tariff_1a'!$B$12:$B$292,$B180,'Exit Tariff_1a'!C$12:C$292)=0,1,'Exit Tariff_1a'!C180)</f>
        <v>283.20742740769401</v>
      </c>
    </row>
    <row r="181" spans="1:3" ht="15" customHeight="1" x14ac:dyDescent="0.45">
      <c r="A181" s="36" t="str">
        <f>'Exit Capacity'!A181</f>
        <v>F25</v>
      </c>
      <c r="B181" s="4" t="str">
        <f>'Exit Capacity'!B181</f>
        <v>Salida Nacional / National exit</v>
      </c>
      <c r="C181" s="46">
        <f>IF(SUMIF('Exit Tariff_1a'!$B$12:$B$292,$B181,'Exit Tariff_1a'!C$12:C$292)=0,1,'Exit Tariff_1a'!C181)</f>
        <v>2544.5202894106746</v>
      </c>
    </row>
    <row r="182" spans="1:3" ht="15" customHeight="1" x14ac:dyDescent="0.45">
      <c r="A182" s="36" t="str">
        <f>'Exit Capacity'!A182</f>
        <v>F25</v>
      </c>
      <c r="B182" s="4" t="str">
        <f>'Exit Capacity'!B182</f>
        <v>Salida Nacional / National exit</v>
      </c>
      <c r="C182" s="46">
        <f>IF(SUMIF('Exit Tariff_1a'!$B$12:$B$292,$B182,'Exit Tariff_1a'!C$12:C$292)=0,1,'Exit Tariff_1a'!C182)</f>
        <v>24266.120023294417</v>
      </c>
    </row>
    <row r="183" spans="1:3" ht="15" customHeight="1" x14ac:dyDescent="0.45">
      <c r="A183" s="36" t="str">
        <f>'Exit Capacity'!A183</f>
        <v>F26.02</v>
      </c>
      <c r="B183" s="4" t="str">
        <f>'Exit Capacity'!B183</f>
        <v>Salida Nacional / National exit</v>
      </c>
      <c r="C183" s="46">
        <f>IF(SUMIF('Exit Tariff_1a'!$B$12:$B$292,$B183,'Exit Tariff_1a'!C$12:C$292)=0,1,'Exit Tariff_1a'!C183)</f>
        <v>926.53639915562167</v>
      </c>
    </row>
    <row r="184" spans="1:3" ht="15" customHeight="1" x14ac:dyDescent="0.45">
      <c r="A184" s="36" t="str">
        <f>'Exit Capacity'!A184</f>
        <v>F26A</v>
      </c>
      <c r="B184" s="4" t="str">
        <f>'Exit Capacity'!B184</f>
        <v>Salida Nacional / National exit</v>
      </c>
      <c r="C184" s="46">
        <f>IF(SUMIF('Exit Tariff_1a'!$B$12:$B$292,$B184,'Exit Tariff_1a'!C$12:C$292)=0,1,'Exit Tariff_1a'!C184)</f>
        <v>1951.815463847468</v>
      </c>
    </row>
    <row r="185" spans="1:3" ht="15" customHeight="1" x14ac:dyDescent="0.45">
      <c r="A185" s="36" t="str">
        <f>'Exit Capacity'!A185</f>
        <v>F27</v>
      </c>
      <c r="B185" s="4" t="str">
        <f>'Exit Capacity'!B185</f>
        <v>Salida Nacional / National exit</v>
      </c>
      <c r="C185" s="46">
        <f>IF(SUMIF('Exit Tariff_1a'!$B$12:$B$292,$B185,'Exit Tariff_1a'!C$12:C$292)=0,1,'Exit Tariff_1a'!C185)</f>
        <v>1365.7493347393097</v>
      </c>
    </row>
    <row r="186" spans="1:3" ht="15" customHeight="1" x14ac:dyDescent="0.45">
      <c r="A186" s="36" t="str">
        <f>'Exit Capacity'!A186</f>
        <v>F28</v>
      </c>
      <c r="B186" s="4" t="str">
        <f>'Exit Capacity'!B186</f>
        <v>Salida Nacional / National exit</v>
      </c>
      <c r="C186" s="46">
        <f>IF(SUMIF('Exit Tariff_1a'!$B$12:$B$292,$B186,'Exit Tariff_1a'!C$12:C$292)=0,1,'Exit Tariff_1a'!C186)</f>
        <v>13708.978954938373</v>
      </c>
    </row>
    <row r="187" spans="1:3" ht="15" customHeight="1" x14ac:dyDescent="0.45">
      <c r="A187" s="36" t="str">
        <f>'Exit Capacity'!A187</f>
        <v>G03</v>
      </c>
      <c r="B187" s="4" t="str">
        <f>'Exit Capacity'!B187</f>
        <v>Salida Nacional / National exit</v>
      </c>
      <c r="C187" s="46">
        <f>IF(SUMIF('Exit Tariff_1a'!$B$12:$B$292,$B187,'Exit Tariff_1a'!C$12:C$292)=0,1,'Exit Tariff_1a'!C187)</f>
        <v>5489.4777817183276</v>
      </c>
    </row>
    <row r="188" spans="1:3" ht="15" customHeight="1" x14ac:dyDescent="0.45">
      <c r="A188" s="36" t="str">
        <f>'Exit Capacity'!A188</f>
        <v>G04</v>
      </c>
      <c r="B188" s="4" t="str">
        <f>'Exit Capacity'!B188</f>
        <v>Salida Nacional / National exit</v>
      </c>
      <c r="C188" s="46">
        <f>IF(SUMIF('Exit Tariff_1a'!$B$12:$B$292,$B188,'Exit Tariff_1a'!C$12:C$292)=0,1,'Exit Tariff_1a'!C188)</f>
        <v>688.49026840999034</v>
      </c>
    </row>
    <row r="189" spans="1:3" ht="15" customHeight="1" x14ac:dyDescent="0.45">
      <c r="A189" s="36" t="str">
        <f>'Exit Capacity'!A189</f>
        <v>G07</v>
      </c>
      <c r="B189" s="4" t="str">
        <f>'Exit Capacity'!B189</f>
        <v>Salida Nacional / National exit</v>
      </c>
      <c r="C189" s="46">
        <f>IF(SUMIF('Exit Tariff_1a'!$B$12:$B$292,$B189,'Exit Tariff_1a'!C$12:C$292)=0,1,'Exit Tariff_1a'!C189)</f>
        <v>6827.2599398512484</v>
      </c>
    </row>
    <row r="190" spans="1:3" ht="15" customHeight="1" x14ac:dyDescent="0.45">
      <c r="A190" s="36" t="str">
        <f>'Exit Capacity'!A190</f>
        <v>H1</v>
      </c>
      <c r="B190" s="4" t="str">
        <f>'Exit Capacity'!B190</f>
        <v>Salida Nacional / National exit</v>
      </c>
      <c r="C190" s="46">
        <f>IF(SUMIF('Exit Tariff_1a'!$B$12:$B$292,$B190,'Exit Tariff_1a'!C$12:C$292)=0,1,'Exit Tariff_1a'!C190)</f>
        <v>726.17949112478402</v>
      </c>
    </row>
    <row r="191" spans="1:3" ht="15" customHeight="1" x14ac:dyDescent="0.45">
      <c r="A191" s="36" t="str">
        <f>'Exit Capacity'!A191</f>
        <v>H72.1</v>
      </c>
      <c r="B191" s="4" t="str">
        <f>'Exit Capacity'!B191</f>
        <v>Salida Nacional / National exit</v>
      </c>
      <c r="C191" s="46">
        <f>IF(SUMIF('Exit Tariff_1a'!$B$12:$B$292,$B191,'Exit Tariff_1a'!C$12:C$292)=0,1,'Exit Tariff_1a'!C191)</f>
        <v>1972.2414972500117</v>
      </c>
    </row>
    <row r="192" spans="1:3" ht="15" customHeight="1" x14ac:dyDescent="0.45">
      <c r="A192" s="36" t="str">
        <f>'Exit Capacity'!A192</f>
        <v>H72.1</v>
      </c>
      <c r="B192" s="4" t="str">
        <f>'Exit Capacity'!B192</f>
        <v>Salida Nacional / National exit</v>
      </c>
      <c r="C192" s="46">
        <f>IF(SUMIF('Exit Tariff_1a'!$B$12:$B$292,$B192,'Exit Tariff_1a'!C$12:C$292)=0,1,'Exit Tariff_1a'!C192)</f>
        <v>2817.9260412720823</v>
      </c>
    </row>
    <row r="193" spans="1:3" ht="15" customHeight="1" x14ac:dyDescent="0.45">
      <c r="A193" s="36" t="str">
        <f>'Exit Capacity'!A193</f>
        <v>I003</v>
      </c>
      <c r="B193" s="4" t="str">
        <f>'Exit Capacity'!B193</f>
        <v>Salida Nacional / National exit</v>
      </c>
      <c r="C193" s="46">
        <f>IF(SUMIF('Exit Tariff_1a'!$B$12:$B$292,$B193,'Exit Tariff_1a'!C$12:C$292)=0,1,'Exit Tariff_1a'!C193)</f>
        <v>27.63595550672165</v>
      </c>
    </row>
    <row r="194" spans="1:3" ht="15" customHeight="1" x14ac:dyDescent="0.45">
      <c r="A194" s="36" t="str">
        <f>'Exit Capacity'!A194</f>
        <v>I005</v>
      </c>
      <c r="B194" s="4" t="str">
        <f>'Exit Capacity'!B194</f>
        <v>Salida Nacional / National exit</v>
      </c>
      <c r="C194" s="46">
        <f>IF(SUMIF('Exit Tariff_1a'!$B$12:$B$292,$B194,'Exit Tariff_1a'!C$12:C$292)=0,1,'Exit Tariff_1a'!C194)</f>
        <v>47.756822099505321</v>
      </c>
    </row>
    <row r="195" spans="1:3" ht="15" customHeight="1" x14ac:dyDescent="0.45">
      <c r="A195" s="36" t="str">
        <f>'Exit Capacity'!A195</f>
        <v>I006</v>
      </c>
      <c r="B195" s="4" t="str">
        <f>'Exit Capacity'!B195</f>
        <v>Salida Nacional / National exit</v>
      </c>
      <c r="C195" s="46">
        <f>IF(SUMIF('Exit Tariff_1a'!$B$12:$B$292,$B195,'Exit Tariff_1a'!C$12:C$292)=0,1,'Exit Tariff_1a'!C195)</f>
        <v>814.4936429686378</v>
      </c>
    </row>
    <row r="196" spans="1:3" ht="15" customHeight="1" x14ac:dyDescent="0.45">
      <c r="A196" s="36" t="str">
        <f>'Exit Capacity'!A196</f>
        <v>I007</v>
      </c>
      <c r="B196" s="4" t="str">
        <f>'Exit Capacity'!B196</f>
        <v>Salida Nacional / National exit</v>
      </c>
      <c r="C196" s="46">
        <f>IF(SUMIF('Exit Tariff_1a'!$B$12:$B$292,$B196,'Exit Tariff_1a'!C$12:C$292)=0,1,'Exit Tariff_1a'!C196)</f>
        <v>22.531720687388063</v>
      </c>
    </row>
    <row r="197" spans="1:3" ht="15" customHeight="1" x14ac:dyDescent="0.45">
      <c r="A197" s="36" t="str">
        <f>'Exit Capacity'!A197</f>
        <v>I008X</v>
      </c>
      <c r="B197" s="4" t="str">
        <f>'Exit Capacity'!B197</f>
        <v>Salida Nacional / National exit</v>
      </c>
      <c r="C197" s="46">
        <f>IF(SUMIF('Exit Tariff_1a'!$B$12:$B$292,$B197,'Exit Tariff_1a'!C$12:C$292)=0,1,'Exit Tariff_1a'!C197)</f>
        <v>7292.1648711245607</v>
      </c>
    </row>
    <row r="198" spans="1:3" ht="15" customHeight="1" x14ac:dyDescent="0.45">
      <c r="A198" s="36" t="str">
        <f>'Exit Capacity'!A198</f>
        <v>I012</v>
      </c>
      <c r="B198" s="4" t="str">
        <f>'Exit Capacity'!B198</f>
        <v>Salida Nacional / National exit</v>
      </c>
      <c r="C198" s="46">
        <f>IF(SUMIF('Exit Tariff_1a'!$B$12:$B$292,$B198,'Exit Tariff_1a'!C$12:C$292)=0,1,'Exit Tariff_1a'!C198)</f>
        <v>3289.004203279505</v>
      </c>
    </row>
    <row r="199" spans="1:3" ht="15" customHeight="1" x14ac:dyDescent="0.45">
      <c r="A199" s="36" t="str">
        <f>'Exit Capacity'!A199</f>
        <v>I014</v>
      </c>
      <c r="B199" s="4" t="str">
        <f>'Exit Capacity'!B199</f>
        <v>Salida Nacional / National exit</v>
      </c>
      <c r="C199" s="46">
        <f>IF(SUMIF('Exit Tariff_1a'!$B$12:$B$292,$B199,'Exit Tariff_1a'!C$12:C$292)=0,1,'Exit Tariff_1a'!C199)</f>
        <v>1590.1431575189067</v>
      </c>
    </row>
    <row r="200" spans="1:3" ht="15" customHeight="1" x14ac:dyDescent="0.45">
      <c r="A200" s="36" t="str">
        <f>'Exit Capacity'!A200</f>
        <v>I015ERM</v>
      </c>
      <c r="B200" s="4" t="str">
        <f>'Exit Capacity'!B200</f>
        <v>Salida Nacional / National exit</v>
      </c>
      <c r="C200" s="46">
        <f>IF(SUMIF('Exit Tariff_1a'!$B$12:$B$292,$B200,'Exit Tariff_1a'!C$12:C$292)=0,1,'Exit Tariff_1a'!C200)</f>
        <v>102.25253358471625</v>
      </c>
    </row>
    <row r="201" spans="1:3" ht="15" customHeight="1" x14ac:dyDescent="0.45">
      <c r="A201" s="36" t="str">
        <f>'Exit Capacity'!A201</f>
        <v>I016</v>
      </c>
      <c r="B201" s="4" t="str">
        <f>'Exit Capacity'!B201</f>
        <v>Salida Nacional / National exit</v>
      </c>
      <c r="C201" s="46">
        <f>IF(SUMIF('Exit Tariff_1a'!$B$12:$B$292,$B201,'Exit Tariff_1a'!C$12:C$292)=0,1,'Exit Tariff_1a'!C201)</f>
        <v>6399.6428192948479</v>
      </c>
    </row>
    <row r="202" spans="1:3" ht="15" customHeight="1" x14ac:dyDescent="0.45">
      <c r="A202" s="36" t="str">
        <f>'Exit Capacity'!A202</f>
        <v>I016</v>
      </c>
      <c r="B202" s="4" t="str">
        <f>'Exit Capacity'!B202</f>
        <v>Salida Nacional / National exit</v>
      </c>
      <c r="C202" s="46">
        <f>IF(SUMIF('Exit Tariff_1a'!$B$12:$B$292,$B202,'Exit Tariff_1a'!C$12:C$292)=0,1,'Exit Tariff_1a'!C202)</f>
        <v>2224.0894168114655</v>
      </c>
    </row>
    <row r="203" spans="1:3" ht="15" customHeight="1" x14ac:dyDescent="0.45">
      <c r="A203" s="36" t="str">
        <f>'Exit Capacity'!A203</f>
        <v>I019</v>
      </c>
      <c r="B203" s="4" t="str">
        <f>'Exit Capacity'!B203</f>
        <v>Salida Nacional / National exit</v>
      </c>
      <c r="C203" s="46">
        <f>IF(SUMIF('Exit Tariff_1a'!$B$12:$B$292,$B203,'Exit Tariff_1a'!C$12:C$292)=0,1,'Exit Tariff_1a'!C203)</f>
        <v>1289.3157796527021</v>
      </c>
    </row>
    <row r="204" spans="1:3" ht="15" customHeight="1" x14ac:dyDescent="0.45">
      <c r="A204" s="36" t="str">
        <f>'Exit Capacity'!A204</f>
        <v>I020</v>
      </c>
      <c r="B204" s="4" t="str">
        <f>'Exit Capacity'!B204</f>
        <v>Salida Nacional / National exit</v>
      </c>
      <c r="C204" s="46">
        <f>IF(SUMIF('Exit Tariff_1a'!$B$12:$B$292,$B204,'Exit Tariff_1a'!C$12:C$292)=0,1,'Exit Tariff_1a'!C204)</f>
        <v>1111.6213628035202</v>
      </c>
    </row>
    <row r="205" spans="1:3" ht="15" customHeight="1" x14ac:dyDescent="0.45">
      <c r="A205" s="36" t="str">
        <f>'Exit Capacity'!A205</f>
        <v>I020A</v>
      </c>
      <c r="B205" s="4" t="str">
        <f>'Exit Capacity'!B205</f>
        <v>Salida Nacional / National exit</v>
      </c>
      <c r="C205" s="46">
        <f>IF(SUMIF('Exit Tariff_1a'!$B$12:$B$292,$B205,'Exit Tariff_1a'!C$12:C$292)=0,1,'Exit Tariff_1a'!C205)</f>
        <v>533.12908877875782</v>
      </c>
    </row>
    <row r="206" spans="1:3" ht="15" customHeight="1" x14ac:dyDescent="0.45">
      <c r="A206" s="36" t="str">
        <f>'Exit Capacity'!A206</f>
        <v>I022</v>
      </c>
      <c r="B206" s="4" t="str">
        <f>'Exit Capacity'!B206</f>
        <v>Salida Nacional / National exit</v>
      </c>
      <c r="C206" s="46">
        <f>IF(SUMIF('Exit Tariff_1a'!$B$12:$B$292,$B206,'Exit Tariff_1a'!C$12:C$292)=0,1,'Exit Tariff_1a'!C206)</f>
        <v>3184.9482081848128</v>
      </c>
    </row>
    <row r="207" spans="1:3" ht="15" customHeight="1" x14ac:dyDescent="0.45">
      <c r="A207" s="36" t="str">
        <f>'Exit Capacity'!A207</f>
        <v>I023</v>
      </c>
      <c r="B207" s="4" t="str">
        <f>'Exit Capacity'!B207</f>
        <v>Salida Nacional / National exit</v>
      </c>
      <c r="C207" s="46">
        <f>IF(SUMIF('Exit Tariff_1a'!$B$12:$B$292,$B207,'Exit Tariff_1a'!C$12:C$292)=0,1,'Exit Tariff_1a'!C207)</f>
        <v>112.84949491674499</v>
      </c>
    </row>
    <row r="208" spans="1:3" ht="15" customHeight="1" x14ac:dyDescent="0.45">
      <c r="A208" s="36" t="str">
        <f>'Exit Capacity'!A208</f>
        <v>I024</v>
      </c>
      <c r="B208" s="4" t="str">
        <f>'Exit Capacity'!B208</f>
        <v>Salida Nacional / National exit</v>
      </c>
      <c r="C208" s="46">
        <f>IF(SUMIF('Exit Tariff_1a'!$B$12:$B$292,$B208,'Exit Tariff_1a'!C$12:C$292)=0,1,'Exit Tariff_1a'!C208)</f>
        <v>4594.5003470522879</v>
      </c>
    </row>
    <row r="209" spans="1:3" ht="15" customHeight="1" x14ac:dyDescent="0.45">
      <c r="A209" s="36" t="str">
        <f>'Exit Capacity'!A209</f>
        <v>I025</v>
      </c>
      <c r="B209" s="4" t="str">
        <f>'Exit Capacity'!B209</f>
        <v>Salida Nacional / National exit</v>
      </c>
      <c r="C209" s="46">
        <f>IF(SUMIF('Exit Tariff_1a'!$B$12:$B$292,$B209,'Exit Tariff_1a'!C$12:C$292)=0,1,'Exit Tariff_1a'!C209)</f>
        <v>80.449850046494618</v>
      </c>
    </row>
    <row r="210" spans="1:3" ht="15" customHeight="1" x14ac:dyDescent="0.45">
      <c r="A210" s="36" t="str">
        <f>'Exit Capacity'!A210</f>
        <v>I15</v>
      </c>
      <c r="B210" s="4" t="str">
        <f>'Exit Capacity'!B210</f>
        <v>Salida Nacional / National exit</v>
      </c>
      <c r="C210" s="46">
        <f>IF(SUMIF('Exit Tariff_1a'!$B$12:$B$292,$B210,'Exit Tariff_1a'!C$12:C$292)=0,1,'Exit Tariff_1a'!C210)</f>
        <v>2905.075044731685</v>
      </c>
    </row>
    <row r="211" spans="1:3" ht="15" customHeight="1" x14ac:dyDescent="0.45">
      <c r="A211" s="36" t="str">
        <f>'Exit Capacity'!A211</f>
        <v>J01A</v>
      </c>
      <c r="B211" s="4" t="str">
        <f>'Exit Capacity'!B211</f>
        <v>Salida Nacional / National exit</v>
      </c>
      <c r="C211" s="46">
        <f>IF(SUMIF('Exit Tariff_1a'!$B$12:$B$292,$B211,'Exit Tariff_1a'!C$12:C$292)=0,1,'Exit Tariff_1a'!C211)</f>
        <v>102.67861164964607</v>
      </c>
    </row>
    <row r="212" spans="1:3" ht="15" customHeight="1" x14ac:dyDescent="0.45">
      <c r="A212" s="36" t="str">
        <f>'Exit Capacity'!A212</f>
        <v>J01A</v>
      </c>
      <c r="B212" s="4" t="str">
        <f>'Exit Capacity'!B212</f>
        <v>Salida Nacional / National exit</v>
      </c>
      <c r="C212" s="46">
        <f>IF(SUMIF('Exit Tariff_1a'!$B$12:$B$292,$B212,'Exit Tariff_1a'!C$12:C$292)=0,1,'Exit Tariff_1a'!C212)</f>
        <v>55007.190940616623</v>
      </c>
    </row>
    <row r="213" spans="1:3" ht="15" customHeight="1" x14ac:dyDescent="0.45">
      <c r="A213" s="36" t="str">
        <f>'Exit Capacity'!A213</f>
        <v>K05</v>
      </c>
      <c r="B213" s="4" t="str">
        <f>'Exit Capacity'!B213</f>
        <v>Salida Nacional / National exit</v>
      </c>
      <c r="C213" s="46">
        <f>IF(SUMIF('Exit Tariff_1a'!$B$12:$B$292,$B213,'Exit Tariff_1a'!C$12:C$292)=0,1,'Exit Tariff_1a'!C213)</f>
        <v>2.3685435736786875</v>
      </c>
    </row>
    <row r="214" spans="1:3" ht="15" customHeight="1" x14ac:dyDescent="0.45">
      <c r="A214" s="36" t="str">
        <f>'Exit Capacity'!A214</f>
        <v>K07</v>
      </c>
      <c r="B214" s="4" t="str">
        <f>'Exit Capacity'!B214</f>
        <v>Salida Nacional / National exit</v>
      </c>
      <c r="C214" s="46">
        <f>IF(SUMIF('Exit Tariff_1a'!$B$12:$B$292,$B214,'Exit Tariff_1a'!C$12:C$292)=0,1,'Exit Tariff_1a'!C214)</f>
        <v>29.525533992715165</v>
      </c>
    </row>
    <row r="215" spans="1:3" ht="15" customHeight="1" x14ac:dyDescent="0.45">
      <c r="A215" s="36" t="str">
        <f>'Exit Capacity'!A215</f>
        <v>K11.01</v>
      </c>
      <c r="B215" s="4" t="str">
        <f>'Exit Capacity'!B215</f>
        <v>Salida Nacional / National exit</v>
      </c>
      <c r="C215" s="46">
        <f>IF(SUMIF('Exit Tariff_1a'!$B$12:$B$292,$B215,'Exit Tariff_1a'!C$12:C$292)=0,1,'Exit Tariff_1a'!C215)</f>
        <v>19201.545943716952</v>
      </c>
    </row>
    <row r="216" spans="1:3" ht="15" customHeight="1" x14ac:dyDescent="0.45">
      <c r="A216" s="36" t="str">
        <f>'Exit Capacity'!A216</f>
        <v>K19</v>
      </c>
      <c r="B216" s="4" t="str">
        <f>'Exit Capacity'!B216</f>
        <v>Salida Nacional / National exit</v>
      </c>
      <c r="C216" s="46">
        <f>IF(SUMIF('Exit Tariff_1a'!$B$12:$B$292,$B216,'Exit Tariff_1a'!C$12:C$292)=0,1,'Exit Tariff_1a'!C216)</f>
        <v>1067.3741606635101</v>
      </c>
    </row>
    <row r="217" spans="1:3" ht="15" customHeight="1" x14ac:dyDescent="0.45">
      <c r="A217" s="36" t="str">
        <f>'Exit Capacity'!A217</f>
        <v>K25</v>
      </c>
      <c r="B217" s="4" t="str">
        <f>'Exit Capacity'!B217</f>
        <v>Salida Nacional / National exit</v>
      </c>
      <c r="C217" s="46">
        <f>IF(SUMIF('Exit Tariff_1a'!$B$12:$B$292,$B217,'Exit Tariff_1a'!C$12:C$292)=0,1,'Exit Tariff_1a'!C217)</f>
        <v>162.25220691553662</v>
      </c>
    </row>
    <row r="218" spans="1:3" ht="15" customHeight="1" x14ac:dyDescent="0.45">
      <c r="A218" s="36" t="str">
        <f>'Exit Capacity'!A218</f>
        <v>K29</v>
      </c>
      <c r="B218" s="4" t="str">
        <f>'Exit Capacity'!B218</f>
        <v>Salida Nacional / National exit</v>
      </c>
      <c r="C218" s="46">
        <f>IF(SUMIF('Exit Tariff_1a'!$B$12:$B$292,$B218,'Exit Tariff_1a'!C$12:C$292)=0,1,'Exit Tariff_1a'!C218)</f>
        <v>16079.771546008782</v>
      </c>
    </row>
    <row r="219" spans="1:3" ht="15" customHeight="1" x14ac:dyDescent="0.45">
      <c r="A219" s="36" t="str">
        <f>'Exit Capacity'!A219</f>
        <v>K31</v>
      </c>
      <c r="B219" s="4" t="str">
        <f>'Exit Capacity'!B219</f>
        <v>Salida Nacional / National exit</v>
      </c>
      <c r="C219" s="46">
        <f>IF(SUMIF('Exit Tariff_1a'!$B$12:$B$292,$B219,'Exit Tariff_1a'!C$12:C$292)=0,1,'Exit Tariff_1a'!C219)</f>
        <v>388.40396906016741</v>
      </c>
    </row>
    <row r="220" spans="1:3" ht="15" customHeight="1" x14ac:dyDescent="0.45">
      <c r="A220" s="36" t="str">
        <f>'Exit Capacity'!A220</f>
        <v>K37</v>
      </c>
      <c r="B220" s="4" t="str">
        <f>'Exit Capacity'!B220</f>
        <v>Salida Nacional / National exit</v>
      </c>
      <c r="C220" s="46">
        <f>IF(SUMIF('Exit Tariff_1a'!$B$12:$B$292,$B220,'Exit Tariff_1a'!C$12:C$292)=0,1,'Exit Tariff_1a'!C220)</f>
        <v>18412.14589351938</v>
      </c>
    </row>
    <row r="221" spans="1:3" ht="15" customHeight="1" x14ac:dyDescent="0.45">
      <c r="A221" s="36" t="str">
        <f>'Exit Capacity'!A221</f>
        <v>K39</v>
      </c>
      <c r="B221" s="4" t="str">
        <f>'Exit Capacity'!B221</f>
        <v>Salida Nacional / National exit</v>
      </c>
      <c r="C221" s="46">
        <f>IF(SUMIF('Exit Tariff_1a'!$B$12:$B$292,$B221,'Exit Tariff_1a'!C$12:C$292)=0,1,'Exit Tariff_1a'!C221)</f>
        <v>668.01276307116109</v>
      </c>
    </row>
    <row r="222" spans="1:3" ht="15" customHeight="1" x14ac:dyDescent="0.45">
      <c r="A222" s="36" t="str">
        <f>'Exit Capacity'!A222</f>
        <v>K39</v>
      </c>
      <c r="B222" s="4" t="str">
        <f>'Exit Capacity'!B222</f>
        <v>Salida Nacional / National exit</v>
      </c>
      <c r="C222" s="46">
        <f>IF(SUMIF('Exit Tariff_1a'!$B$12:$B$292,$B222,'Exit Tariff_1a'!C$12:C$292)=0,1,'Exit Tariff_1a'!C222)</f>
        <v>30.383237429138045</v>
      </c>
    </row>
    <row r="223" spans="1:3" ht="15" customHeight="1" x14ac:dyDescent="0.45">
      <c r="A223" s="36" t="str">
        <f>'Exit Capacity'!A223</f>
        <v>K44</v>
      </c>
      <c r="B223" s="4" t="str">
        <f>'Exit Capacity'!B223</f>
        <v>Salida Nacional / National exit</v>
      </c>
      <c r="C223" s="46">
        <f>IF(SUMIF('Exit Tariff_1a'!$B$12:$B$292,$B223,'Exit Tariff_1a'!C$12:C$292)=0,1,'Exit Tariff_1a'!C223)</f>
        <v>123.13171050549764</v>
      </c>
    </row>
    <row r="224" spans="1:3" ht="15" customHeight="1" x14ac:dyDescent="0.45">
      <c r="A224" s="36" t="str">
        <f>'Exit Capacity'!A224</f>
        <v>K45</v>
      </c>
      <c r="B224" s="4" t="str">
        <f>'Exit Capacity'!B224</f>
        <v>Salida Nacional / National exit</v>
      </c>
      <c r="C224" s="46">
        <f>IF(SUMIF('Exit Tariff_1a'!$B$12:$B$292,$B224,'Exit Tariff_1a'!C$12:C$292)=0,1,'Exit Tariff_1a'!C224)</f>
        <v>500.55203691080038</v>
      </c>
    </row>
    <row r="225" spans="1:3" ht="15" customHeight="1" x14ac:dyDescent="0.45">
      <c r="A225" s="36" t="str">
        <f>'Exit Capacity'!A225</f>
        <v>K46</v>
      </c>
      <c r="B225" s="4" t="str">
        <f>'Exit Capacity'!B225</f>
        <v>Salida Nacional / National exit</v>
      </c>
      <c r="C225" s="46">
        <f>IF(SUMIF('Exit Tariff_1a'!$B$12:$B$292,$B225,'Exit Tariff_1a'!C$12:C$292)=0,1,'Exit Tariff_1a'!C225)</f>
        <v>271.45683341186492</v>
      </c>
    </row>
    <row r="226" spans="1:3" ht="15" customHeight="1" x14ac:dyDescent="0.45">
      <c r="A226" s="36" t="str">
        <f>'Exit Capacity'!A226</f>
        <v>K47</v>
      </c>
      <c r="B226" s="4" t="str">
        <f>'Exit Capacity'!B226</f>
        <v>Salida Nacional / National exit</v>
      </c>
      <c r="C226" s="46">
        <f>IF(SUMIF('Exit Tariff_1a'!$B$12:$B$292,$B226,'Exit Tariff_1a'!C$12:C$292)=0,1,'Exit Tariff_1a'!C226)</f>
        <v>1229.6770789311329</v>
      </c>
    </row>
    <row r="227" spans="1:3" ht="15" customHeight="1" x14ac:dyDescent="0.45">
      <c r="A227" s="36" t="str">
        <f>'Exit Capacity'!A227</f>
        <v>K48</v>
      </c>
      <c r="B227" s="4" t="str">
        <f>'Exit Capacity'!B227</f>
        <v>Salida Nacional / National exit</v>
      </c>
      <c r="C227" s="46">
        <f>IF(SUMIF('Exit Tariff_1a'!$B$12:$B$292,$B227,'Exit Tariff_1a'!C$12:C$292)=0,1,'Exit Tariff_1a'!C227)</f>
        <v>3428.8014792524855</v>
      </c>
    </row>
    <row r="228" spans="1:3" ht="15" customHeight="1" x14ac:dyDescent="0.45">
      <c r="A228" s="36" t="str">
        <f>'Exit Capacity'!A228</f>
        <v>K48.02</v>
      </c>
      <c r="B228" s="4" t="str">
        <f>'Exit Capacity'!B228</f>
        <v>Salida Nacional / National exit</v>
      </c>
      <c r="C228" s="46">
        <f>IF(SUMIF('Exit Tariff_1a'!$B$12:$B$292,$B228,'Exit Tariff_1a'!C$12:C$292)=0,1,'Exit Tariff_1a'!C228)</f>
        <v>25.377950686274833</v>
      </c>
    </row>
    <row r="229" spans="1:3" ht="15" customHeight="1" x14ac:dyDescent="0.45">
      <c r="A229" s="36" t="str">
        <f>'Exit Capacity'!A229</f>
        <v>K48.03</v>
      </c>
      <c r="B229" s="4" t="str">
        <f>'Exit Capacity'!B229</f>
        <v>Salida Nacional / National exit</v>
      </c>
      <c r="C229" s="46">
        <f>IF(SUMIF('Exit Tariff_1a'!$B$12:$B$292,$B229,'Exit Tariff_1a'!C$12:C$292)=0,1,'Exit Tariff_1a'!C229)</f>
        <v>480.81109872411434</v>
      </c>
    </row>
    <row r="230" spans="1:3" ht="15" customHeight="1" x14ac:dyDescent="0.45">
      <c r="A230" s="36" t="str">
        <f>'Exit Capacity'!A230</f>
        <v>K48.05</v>
      </c>
      <c r="B230" s="4" t="str">
        <f>'Exit Capacity'!B230</f>
        <v>Salida Nacional / National exit</v>
      </c>
      <c r="C230" s="46">
        <f>IF(SUMIF('Exit Tariff_1a'!$B$12:$B$292,$B230,'Exit Tariff_1a'!C$12:C$292)=0,1,'Exit Tariff_1a'!C230)</f>
        <v>278.74864778591837</v>
      </c>
    </row>
    <row r="231" spans="1:3" ht="15" customHeight="1" x14ac:dyDescent="0.45">
      <c r="A231" s="36" t="str">
        <f>'Exit Capacity'!A231</f>
        <v>K48.07</v>
      </c>
      <c r="B231" s="4" t="str">
        <f>'Exit Capacity'!B231</f>
        <v>Salida Nacional / National exit</v>
      </c>
      <c r="C231" s="46">
        <f>IF(SUMIF('Exit Tariff_1a'!$B$12:$B$292,$B231,'Exit Tariff_1a'!C$12:C$292)=0,1,'Exit Tariff_1a'!C231)</f>
        <v>3032.6034821180606</v>
      </c>
    </row>
    <row r="232" spans="1:3" ht="15" customHeight="1" x14ac:dyDescent="0.45">
      <c r="A232" s="36" t="str">
        <f>'Exit Capacity'!A232</f>
        <v>K48.07</v>
      </c>
      <c r="B232" s="4" t="str">
        <f>'Exit Capacity'!B232</f>
        <v>Salida Nacional / National exit</v>
      </c>
      <c r="C232" s="46">
        <f>IF(SUMIF('Exit Tariff_1a'!$B$12:$B$292,$B232,'Exit Tariff_1a'!C$12:C$292)=0,1,'Exit Tariff_1a'!C232)</f>
        <v>77.006849894817506</v>
      </c>
    </row>
    <row r="233" spans="1:3" ht="15" customHeight="1" x14ac:dyDescent="0.45">
      <c r="A233" s="36" t="str">
        <f>'Exit Capacity'!A233</f>
        <v>K48.10</v>
      </c>
      <c r="B233" s="4" t="str">
        <f>'Exit Capacity'!B233</f>
        <v>Salida Nacional / National exit</v>
      </c>
      <c r="C233" s="46">
        <f>IF(SUMIF('Exit Tariff_1a'!$B$12:$B$292,$B233,'Exit Tariff_1a'!C$12:C$292)=0,1,'Exit Tariff_1a'!C233)</f>
        <v>369.85264231257696</v>
      </c>
    </row>
    <row r="234" spans="1:3" ht="15" customHeight="1" x14ac:dyDescent="0.45">
      <c r="A234" s="36" t="str">
        <f>'Exit Capacity'!A234</f>
        <v>K50</v>
      </c>
      <c r="B234" s="4" t="str">
        <f>'Exit Capacity'!B234</f>
        <v>Salida Nacional / National exit</v>
      </c>
      <c r="C234" s="46">
        <f>IF(SUMIF('Exit Tariff_1a'!$B$12:$B$292,$B234,'Exit Tariff_1a'!C$12:C$292)=0,1,'Exit Tariff_1a'!C234)</f>
        <v>344.79607112888527</v>
      </c>
    </row>
    <row r="235" spans="1:3" ht="15" customHeight="1" x14ac:dyDescent="0.45">
      <c r="A235" s="36" t="str">
        <f>'Exit Capacity'!A235</f>
        <v>K52</v>
      </c>
      <c r="B235" s="4" t="str">
        <f>'Exit Capacity'!B235</f>
        <v>Salida Nacional / National exit</v>
      </c>
      <c r="C235" s="46">
        <f>IF(SUMIF('Exit Tariff_1a'!$B$12:$B$292,$B235,'Exit Tariff_1a'!C$12:C$292)=0,1,'Exit Tariff_1a'!C235)</f>
        <v>2603.7515719810881</v>
      </c>
    </row>
    <row r="236" spans="1:3" ht="15" customHeight="1" x14ac:dyDescent="0.45">
      <c r="A236" s="36" t="str">
        <f>'Exit Capacity'!A236</f>
        <v>K54</v>
      </c>
      <c r="B236" s="4" t="str">
        <f>'Exit Capacity'!B236</f>
        <v>Salida Nacional / National exit</v>
      </c>
      <c r="C236" s="46">
        <f>IF(SUMIF('Exit Tariff_1a'!$B$12:$B$292,$B236,'Exit Tariff_1a'!C$12:C$292)=0,1,'Exit Tariff_1a'!C236)</f>
        <v>313.5077123381227</v>
      </c>
    </row>
    <row r="237" spans="1:3" ht="15" customHeight="1" x14ac:dyDescent="0.45">
      <c r="A237" s="36" t="str">
        <f>'Exit Capacity'!A237</f>
        <v>M01</v>
      </c>
      <c r="B237" s="4" t="str">
        <f>'Exit Capacity'!B237</f>
        <v>Salida Nacional / National exit</v>
      </c>
      <c r="C237" s="46">
        <f>IF(SUMIF('Exit Tariff_1a'!$B$12:$B$292,$B237,'Exit Tariff_1a'!C$12:C$292)=0,1,'Exit Tariff_1a'!C237)</f>
        <v>164.06381971029947</v>
      </c>
    </row>
    <row r="238" spans="1:3" ht="15" customHeight="1" x14ac:dyDescent="0.45">
      <c r="A238" s="36" t="str">
        <f>'Exit Capacity'!A238</f>
        <v>M05</v>
      </c>
      <c r="B238" s="4" t="str">
        <f>'Exit Capacity'!B238</f>
        <v>Salida Nacional / National exit</v>
      </c>
      <c r="C238" s="46">
        <f>IF(SUMIF('Exit Tariff_1a'!$B$12:$B$292,$B238,'Exit Tariff_1a'!C$12:C$292)=0,1,'Exit Tariff_1a'!C238)</f>
        <v>1430.6751250115008</v>
      </c>
    </row>
    <row r="239" spans="1:3" ht="15" customHeight="1" x14ac:dyDescent="0.45">
      <c r="A239" s="36" t="str">
        <f>'Exit Capacity'!A239</f>
        <v>M09</v>
      </c>
      <c r="B239" s="4" t="str">
        <f>'Exit Capacity'!B239</f>
        <v>Salida Nacional / National exit</v>
      </c>
      <c r="C239" s="46">
        <f>IF(SUMIF('Exit Tariff_1a'!$B$12:$B$292,$B239,'Exit Tariff_1a'!C$12:C$292)=0,1,'Exit Tariff_1a'!C239)</f>
        <v>459.43998297636273</v>
      </c>
    </row>
    <row r="240" spans="1:3" ht="15" customHeight="1" x14ac:dyDescent="0.45">
      <c r="A240" s="36" t="str">
        <f>'Exit Capacity'!A240</f>
        <v>N07</v>
      </c>
      <c r="B240" s="4" t="str">
        <f>'Exit Capacity'!B240</f>
        <v>Salida Nacional / National exit</v>
      </c>
      <c r="C240" s="46">
        <f>IF(SUMIF('Exit Tariff_1a'!$B$12:$B$292,$B240,'Exit Tariff_1a'!C$12:C$292)=0,1,'Exit Tariff_1a'!C240)</f>
        <v>4234.6604072851624</v>
      </c>
    </row>
    <row r="241" spans="1:3" ht="15" customHeight="1" x14ac:dyDescent="0.45">
      <c r="A241" s="36" t="str">
        <f>'Exit Capacity'!A241</f>
        <v>N08</v>
      </c>
      <c r="B241" s="4" t="str">
        <f>'Exit Capacity'!B241</f>
        <v>Salida Nacional / National exit</v>
      </c>
      <c r="C241" s="46">
        <f>IF(SUMIF('Exit Tariff_1a'!$B$12:$B$292,$B241,'Exit Tariff_1a'!C$12:C$292)=0,1,'Exit Tariff_1a'!C241)</f>
        <v>210.33104738310146</v>
      </c>
    </row>
    <row r="242" spans="1:3" ht="15" customHeight="1" x14ac:dyDescent="0.45">
      <c r="A242" s="36" t="str">
        <f>'Exit Capacity'!A242</f>
        <v>N08</v>
      </c>
      <c r="B242" s="4" t="str">
        <f>'Exit Capacity'!B242</f>
        <v>Salida Nacional / National exit</v>
      </c>
      <c r="C242" s="46">
        <f>IF(SUMIF('Exit Tariff_1a'!$B$12:$B$292,$B242,'Exit Tariff_1a'!C$12:C$292)=0,1,'Exit Tariff_1a'!C242)</f>
        <v>1678.4586167060686</v>
      </c>
    </row>
    <row r="243" spans="1:3" ht="15" customHeight="1" x14ac:dyDescent="0.45">
      <c r="A243" s="36" t="str">
        <f>'Exit Capacity'!A243</f>
        <v>N10.1</v>
      </c>
      <c r="B243" s="4" t="str">
        <f>'Exit Capacity'!B243</f>
        <v>Salida Nacional / National exit</v>
      </c>
      <c r="C243" s="46">
        <f>IF(SUMIF('Exit Tariff_1a'!$B$12:$B$292,$B243,'Exit Tariff_1a'!C$12:C$292)=0,1,'Exit Tariff_1a'!C243)</f>
        <v>442.01411208228279</v>
      </c>
    </row>
    <row r="244" spans="1:3" ht="15" customHeight="1" x14ac:dyDescent="0.45">
      <c r="A244" s="36" t="str">
        <f>'Exit Capacity'!A244</f>
        <v>O01</v>
      </c>
      <c r="B244" s="4" t="str">
        <f>'Exit Capacity'!B244</f>
        <v>Salida Nacional / National exit</v>
      </c>
      <c r="C244" s="46">
        <f>IF(SUMIF('Exit Tariff_1a'!$B$12:$B$292,$B244,'Exit Tariff_1a'!C$12:C$292)=0,1,'Exit Tariff_1a'!C244)</f>
        <v>1905.2561880368219</v>
      </c>
    </row>
    <row r="245" spans="1:3" ht="15" customHeight="1" x14ac:dyDescent="0.45">
      <c r="A245" s="36" t="str">
        <f>'Exit Capacity'!A245</f>
        <v>O01A</v>
      </c>
      <c r="B245" s="4" t="str">
        <f>'Exit Capacity'!B245</f>
        <v>Salida Nacional / National exit</v>
      </c>
      <c r="C245" s="46">
        <f>IF(SUMIF('Exit Tariff_1a'!$B$12:$B$292,$B245,'Exit Tariff_1a'!C$12:C$292)=0,1,'Exit Tariff_1a'!C245)</f>
        <v>25049.587634051102</v>
      </c>
    </row>
    <row r="246" spans="1:3" ht="15" customHeight="1" x14ac:dyDescent="0.45">
      <c r="A246" s="36" t="str">
        <f>'Exit Capacity'!A246</f>
        <v>O02</v>
      </c>
      <c r="B246" s="4" t="str">
        <f>'Exit Capacity'!B246</f>
        <v>Salida Nacional / National exit</v>
      </c>
      <c r="C246" s="46">
        <f>IF(SUMIF('Exit Tariff_1a'!$B$12:$B$292,$B246,'Exit Tariff_1a'!C$12:C$292)=0,1,'Exit Tariff_1a'!C246)</f>
        <v>251.75283184202777</v>
      </c>
    </row>
    <row r="247" spans="1:3" ht="15" customHeight="1" x14ac:dyDescent="0.45">
      <c r="A247" s="36" t="str">
        <f>'Exit Capacity'!A247</f>
        <v>O03</v>
      </c>
      <c r="B247" s="4" t="str">
        <f>'Exit Capacity'!B247</f>
        <v>Salida Nacional / National exit</v>
      </c>
      <c r="C247" s="46">
        <f>IF(SUMIF('Exit Tariff_1a'!$B$12:$B$292,$B247,'Exit Tariff_1a'!C$12:C$292)=0,1,'Exit Tariff_1a'!C247)</f>
        <v>136.81583268625585</v>
      </c>
    </row>
    <row r="248" spans="1:3" ht="15" customHeight="1" x14ac:dyDescent="0.45">
      <c r="A248" s="36" t="str">
        <f>'Exit Capacity'!A248</f>
        <v>O04A</v>
      </c>
      <c r="B248" s="4" t="str">
        <f>'Exit Capacity'!B248</f>
        <v>Salida Nacional / National exit</v>
      </c>
      <c r="C248" s="46">
        <f>IF(SUMIF('Exit Tariff_1a'!$B$12:$B$292,$B248,'Exit Tariff_1a'!C$12:C$292)=0,1,'Exit Tariff_1a'!C248)</f>
        <v>22.310242203836921</v>
      </c>
    </row>
    <row r="249" spans="1:3" ht="15" customHeight="1" x14ac:dyDescent="0.45">
      <c r="A249" s="36" t="str">
        <f>'Exit Capacity'!A249</f>
        <v>O05</v>
      </c>
      <c r="B249" s="4" t="str">
        <f>'Exit Capacity'!B249</f>
        <v>Salida Nacional / National exit</v>
      </c>
      <c r="C249" s="46">
        <f>IF(SUMIF('Exit Tariff_1a'!$B$12:$B$292,$B249,'Exit Tariff_1a'!C$12:C$292)=0,1,'Exit Tariff_1a'!C249)</f>
        <v>672.51231472721179</v>
      </c>
    </row>
    <row r="250" spans="1:3" ht="15" customHeight="1" x14ac:dyDescent="0.45">
      <c r="A250" s="36" t="str">
        <f>'Exit Capacity'!A250</f>
        <v>O06</v>
      </c>
      <c r="B250" s="4" t="str">
        <f>'Exit Capacity'!B250</f>
        <v>Salida Nacional / National exit</v>
      </c>
      <c r="C250" s="46">
        <f>IF(SUMIF('Exit Tariff_1a'!$B$12:$B$292,$B250,'Exit Tariff_1a'!C$12:C$292)=0,1,'Exit Tariff_1a'!C250)</f>
        <v>6322.0831321621909</v>
      </c>
    </row>
    <row r="251" spans="1:3" ht="15" customHeight="1" x14ac:dyDescent="0.45">
      <c r="A251" s="36" t="str">
        <f>'Exit Capacity'!A251</f>
        <v>O07</v>
      </c>
      <c r="B251" s="4" t="str">
        <f>'Exit Capacity'!B251</f>
        <v>Salida Nacional / National exit</v>
      </c>
      <c r="C251" s="46">
        <f>IF(SUMIF('Exit Tariff_1a'!$B$12:$B$292,$B251,'Exit Tariff_1a'!C$12:C$292)=0,1,'Exit Tariff_1a'!C251)</f>
        <v>4453.0524366126119</v>
      </c>
    </row>
    <row r="252" spans="1:3" ht="15" customHeight="1" x14ac:dyDescent="0.45">
      <c r="A252" s="36" t="str">
        <f>'Exit Capacity'!A252</f>
        <v>O07</v>
      </c>
      <c r="B252" s="4" t="str">
        <f>'Exit Capacity'!B252</f>
        <v>Salida Nacional / National exit</v>
      </c>
      <c r="C252" s="46">
        <f>IF(SUMIF('Exit Tariff_1a'!$B$12:$B$292,$B252,'Exit Tariff_1a'!C$12:C$292)=0,1,'Exit Tariff_1a'!C252)</f>
        <v>902.11138061125234</v>
      </c>
    </row>
    <row r="253" spans="1:3" ht="15" customHeight="1" x14ac:dyDescent="0.45">
      <c r="A253" s="36" t="str">
        <f>'Exit Capacity'!A253</f>
        <v>O11</v>
      </c>
      <c r="B253" s="4" t="str">
        <f>'Exit Capacity'!B253</f>
        <v>Salida Nacional / National exit</v>
      </c>
      <c r="C253" s="46">
        <f>IF(SUMIF('Exit Tariff_1a'!$B$12:$B$292,$B253,'Exit Tariff_1a'!C$12:C$292)=0,1,'Exit Tariff_1a'!C253)</f>
        <v>1973.2093179847654</v>
      </c>
    </row>
    <row r="254" spans="1:3" ht="15" customHeight="1" x14ac:dyDescent="0.45">
      <c r="A254" s="36" t="str">
        <f>'Exit Capacity'!A254</f>
        <v>O12</v>
      </c>
      <c r="B254" s="4" t="str">
        <f>'Exit Capacity'!B254</f>
        <v>Salida Nacional / National exit</v>
      </c>
      <c r="C254" s="46">
        <f>IF(SUMIF('Exit Tariff_1a'!$B$12:$B$292,$B254,'Exit Tariff_1a'!C$12:C$292)=0,1,'Exit Tariff_1a'!C254)</f>
        <v>86.888564892371662</v>
      </c>
    </row>
    <row r="255" spans="1:3" ht="15" customHeight="1" x14ac:dyDescent="0.45">
      <c r="A255" s="36" t="str">
        <f>'Exit Capacity'!A255</f>
        <v>O14</v>
      </c>
      <c r="B255" s="4" t="str">
        <f>'Exit Capacity'!B255</f>
        <v>Salida Nacional / National exit</v>
      </c>
      <c r="C255" s="46">
        <f>IF(SUMIF('Exit Tariff_1a'!$B$12:$B$292,$B255,'Exit Tariff_1a'!C$12:C$292)=0,1,'Exit Tariff_1a'!C255)</f>
        <v>8398.3253584210452</v>
      </c>
    </row>
    <row r="256" spans="1:3" ht="15" customHeight="1" x14ac:dyDescent="0.45">
      <c r="A256" s="36" t="str">
        <f>'Exit Capacity'!A256</f>
        <v>O14A</v>
      </c>
      <c r="B256" s="4" t="str">
        <f>'Exit Capacity'!B256</f>
        <v>Salida Nacional / National exit</v>
      </c>
      <c r="C256" s="46">
        <f>IF(SUMIF('Exit Tariff_1a'!$B$12:$B$292,$B256,'Exit Tariff_1a'!C$12:C$292)=0,1,'Exit Tariff_1a'!C256)</f>
        <v>212.76537797467591</v>
      </c>
    </row>
    <row r="257" spans="1:3" ht="15" customHeight="1" x14ac:dyDescent="0.45">
      <c r="A257" s="36" t="str">
        <f>'Exit Capacity'!A257</f>
        <v>O16</v>
      </c>
      <c r="B257" s="4" t="str">
        <f>'Exit Capacity'!B257</f>
        <v>Salida Nacional / National exit</v>
      </c>
      <c r="C257" s="46">
        <f>IF(SUMIF('Exit Tariff_1a'!$B$12:$B$292,$B257,'Exit Tariff_1a'!C$12:C$292)=0,1,'Exit Tariff_1a'!C257)</f>
        <v>485.32243821789228</v>
      </c>
    </row>
    <row r="258" spans="1:3" ht="15" customHeight="1" x14ac:dyDescent="0.45">
      <c r="A258" s="36" t="str">
        <f>'Exit Capacity'!A258</f>
        <v>O17</v>
      </c>
      <c r="B258" s="4" t="str">
        <f>'Exit Capacity'!B258</f>
        <v>Salida Nacional / National exit</v>
      </c>
      <c r="C258" s="46">
        <f>IF(SUMIF('Exit Tariff_1a'!$B$12:$B$292,$B258,'Exit Tariff_1a'!C$12:C$292)=0,1,'Exit Tariff_1a'!C258)</f>
        <v>250.7904526619397</v>
      </c>
    </row>
    <row r="259" spans="1:3" ht="15" customHeight="1" x14ac:dyDescent="0.45">
      <c r="A259" s="36" t="str">
        <f>'Exit Capacity'!A259</f>
        <v>O19</v>
      </c>
      <c r="B259" s="4" t="str">
        <f>'Exit Capacity'!B259</f>
        <v>Salida Nacional / National exit</v>
      </c>
      <c r="C259" s="46">
        <f>IF(SUMIF('Exit Tariff_1a'!$B$12:$B$292,$B259,'Exit Tariff_1a'!C$12:C$292)=0,1,'Exit Tariff_1a'!C259)</f>
        <v>390.32698286586839</v>
      </c>
    </row>
    <row r="260" spans="1:3" ht="15" customHeight="1" x14ac:dyDescent="0.45">
      <c r="A260" s="36" t="str">
        <f>'Exit Capacity'!A260</f>
        <v>O22</v>
      </c>
      <c r="B260" s="4" t="str">
        <f>'Exit Capacity'!B260</f>
        <v>Salida Nacional / National exit</v>
      </c>
      <c r="C260" s="46">
        <f>IF(SUMIF('Exit Tariff_1a'!$B$12:$B$292,$B260,'Exit Tariff_1a'!C$12:C$292)=0,1,'Exit Tariff_1a'!C260)</f>
        <v>1024.3126345588589</v>
      </c>
    </row>
    <row r="261" spans="1:3" ht="15" customHeight="1" x14ac:dyDescent="0.45">
      <c r="A261" s="36" t="str">
        <f>'Exit Capacity'!A261</f>
        <v>O24</v>
      </c>
      <c r="B261" s="4" t="str">
        <f>'Exit Capacity'!B261</f>
        <v>Salida Nacional / National exit</v>
      </c>
      <c r="C261" s="46">
        <f>IF(SUMIF('Exit Tariff_1a'!$B$12:$B$292,$B261,'Exit Tariff_1a'!C$12:C$292)=0,1,'Exit Tariff_1a'!C261)</f>
        <v>3459.7590826174915</v>
      </c>
    </row>
    <row r="262" spans="1:3" ht="15" customHeight="1" x14ac:dyDescent="0.45">
      <c r="A262" s="36" t="str">
        <f>'Exit Capacity'!A262</f>
        <v>O24</v>
      </c>
      <c r="B262" s="4" t="str">
        <f>'Exit Capacity'!B262</f>
        <v>Salida Nacional / National exit</v>
      </c>
      <c r="C262" s="46">
        <f>IF(SUMIF('Exit Tariff_1a'!$B$12:$B$292,$B262,'Exit Tariff_1a'!C$12:C$292)=0,1,'Exit Tariff_1a'!C262)</f>
        <v>1156.3782050227405</v>
      </c>
    </row>
    <row r="263" spans="1:3" ht="15" customHeight="1" x14ac:dyDescent="0.45">
      <c r="A263" s="36" t="str">
        <f>'Exit Capacity'!A263</f>
        <v>P03</v>
      </c>
      <c r="B263" s="4" t="str">
        <f>'Exit Capacity'!B263</f>
        <v>Salida Nacional / National exit</v>
      </c>
      <c r="C263" s="46">
        <f>IF(SUMIF('Exit Tariff_1a'!$B$12:$B$292,$B263,'Exit Tariff_1a'!C$12:C$292)=0,1,'Exit Tariff_1a'!C263)</f>
        <v>19341.959790026762</v>
      </c>
    </row>
    <row r="264" spans="1:3" ht="15" customHeight="1" x14ac:dyDescent="0.45">
      <c r="A264" s="36" t="str">
        <f>'Exit Capacity'!A264</f>
        <v>P04</v>
      </c>
      <c r="B264" s="4" t="str">
        <f>'Exit Capacity'!B264</f>
        <v>Salida Nacional / National exit</v>
      </c>
      <c r="C264" s="46">
        <f>IF(SUMIF('Exit Tariff_1a'!$B$12:$B$292,$B264,'Exit Tariff_1a'!C$12:C$292)=0,1,'Exit Tariff_1a'!C264)</f>
        <v>5284.9010049945191</v>
      </c>
    </row>
    <row r="265" spans="1:3" ht="15" customHeight="1" x14ac:dyDescent="0.45">
      <c r="A265" s="36" t="str">
        <f>'Exit Capacity'!A265</f>
        <v>P04A</v>
      </c>
      <c r="B265" s="4" t="str">
        <f>'Exit Capacity'!B265</f>
        <v>Salida Nacional / National exit</v>
      </c>
      <c r="C265" s="46">
        <f>IF(SUMIF('Exit Tariff_1a'!$B$12:$B$292,$B265,'Exit Tariff_1a'!C$12:C$292)=0,1,'Exit Tariff_1a'!C265)</f>
        <v>172.24437368010041</v>
      </c>
    </row>
    <row r="266" spans="1:3" ht="15" customHeight="1" x14ac:dyDescent="0.45">
      <c r="A266" s="36" t="str">
        <f>'Exit Capacity'!A266</f>
        <v>P06</v>
      </c>
      <c r="B266" s="4" t="str">
        <f>'Exit Capacity'!B266</f>
        <v>Salida Nacional / National exit</v>
      </c>
      <c r="C266" s="46">
        <f>IF(SUMIF('Exit Tariff_1a'!$B$12:$B$292,$B266,'Exit Tariff_1a'!C$12:C$292)=0,1,'Exit Tariff_1a'!C266)</f>
        <v>437.72903113231757</v>
      </c>
    </row>
    <row r="267" spans="1:3" ht="15" customHeight="1" x14ac:dyDescent="0.45">
      <c r="A267" s="36" t="str">
        <f>'Exit Capacity'!A267</f>
        <v>Q03B</v>
      </c>
      <c r="B267" s="4" t="str">
        <f>'Exit Capacity'!B267</f>
        <v>Salida Nacional / National exit</v>
      </c>
      <c r="C267" s="46">
        <f>IF(SUMIF('Exit Tariff_1a'!$B$12:$B$292,$B267,'Exit Tariff_1a'!C$12:C$292)=0,1,'Exit Tariff_1a'!C267)</f>
        <v>29.771714987371766</v>
      </c>
    </row>
    <row r="268" spans="1:3" ht="15" customHeight="1" x14ac:dyDescent="0.45">
      <c r="A268" s="36" t="str">
        <f>'Exit Capacity'!A268</f>
        <v>T02</v>
      </c>
      <c r="B268" s="4" t="str">
        <f>'Exit Capacity'!B268</f>
        <v>Salida Nacional / National exit</v>
      </c>
      <c r="C268" s="46">
        <f>IF(SUMIF('Exit Tariff_1a'!$B$12:$B$292,$B268,'Exit Tariff_1a'!C$12:C$292)=0,1,'Exit Tariff_1a'!C268)</f>
        <v>8212.3752743440255</v>
      </c>
    </row>
    <row r="269" spans="1:3" ht="15" customHeight="1" x14ac:dyDescent="0.45">
      <c r="A269" s="36" t="str">
        <f>'Exit Capacity'!A269</f>
        <v>T04</v>
      </c>
      <c r="B269" s="4" t="str">
        <f>'Exit Capacity'!B269</f>
        <v>Salida Nacional / National exit</v>
      </c>
      <c r="C269" s="46">
        <f>IF(SUMIF('Exit Tariff_1a'!$B$12:$B$292,$B269,'Exit Tariff_1a'!C$12:C$292)=0,1,'Exit Tariff_1a'!C269)</f>
        <v>10125.588901579022</v>
      </c>
    </row>
    <row r="270" spans="1:3" ht="15" customHeight="1" x14ac:dyDescent="0.45">
      <c r="A270" s="36" t="str">
        <f>'Exit Capacity'!A270</f>
        <v>T05</v>
      </c>
      <c r="B270" s="4" t="str">
        <f>'Exit Capacity'!B270</f>
        <v>Salida Nacional / National exit</v>
      </c>
      <c r="C270" s="46">
        <f>IF(SUMIF('Exit Tariff_1a'!$B$12:$B$292,$B270,'Exit Tariff_1a'!C$12:C$292)=0,1,'Exit Tariff_1a'!C270)</f>
        <v>461.73966823777914</v>
      </c>
    </row>
    <row r="271" spans="1:3" ht="15" customHeight="1" x14ac:dyDescent="0.45">
      <c r="A271" s="36" t="str">
        <f>'Exit Capacity'!A271</f>
        <v>T05A</v>
      </c>
      <c r="B271" s="4" t="str">
        <f>'Exit Capacity'!B271</f>
        <v>Salida Nacional / National exit</v>
      </c>
      <c r="C271" s="46">
        <f>IF(SUMIF('Exit Tariff_1a'!$B$12:$B$292,$B271,'Exit Tariff_1a'!C$12:C$292)=0,1,'Exit Tariff_1a'!C271)</f>
        <v>1908.1697448353993</v>
      </c>
    </row>
    <row r="272" spans="1:3" ht="15" customHeight="1" x14ac:dyDescent="0.45">
      <c r="A272" s="36" t="str">
        <f>'Exit Capacity'!A272</f>
        <v>T05A</v>
      </c>
      <c r="B272" s="4" t="str">
        <f>'Exit Capacity'!B272</f>
        <v>Salida Nacional / National exit</v>
      </c>
      <c r="C272" s="46">
        <f>IF(SUMIF('Exit Tariff_1a'!$B$12:$B$292,$B272,'Exit Tariff_1a'!C$12:C$292)=0,1,'Exit Tariff_1a'!C272)</f>
        <v>252.33804556408066</v>
      </c>
    </row>
    <row r="273" spans="1:3" ht="15" customHeight="1" x14ac:dyDescent="0.45">
      <c r="A273" s="36" t="str">
        <f>'Exit Capacity'!A273</f>
        <v>T07</v>
      </c>
      <c r="B273" s="4" t="str">
        <f>'Exit Capacity'!B273</f>
        <v>Salida Nacional / National exit</v>
      </c>
      <c r="C273" s="46">
        <f>IF(SUMIF('Exit Tariff_1a'!$B$12:$B$292,$B273,'Exit Tariff_1a'!C$12:C$292)=0,1,'Exit Tariff_1a'!C273)</f>
        <v>7230.1833649747468</v>
      </c>
    </row>
    <row r="274" spans="1:3" ht="15" customHeight="1" x14ac:dyDescent="0.45">
      <c r="A274" s="36" t="str">
        <f>'Exit Capacity'!A274</f>
        <v>T08</v>
      </c>
      <c r="B274" s="4" t="str">
        <f>'Exit Capacity'!B274</f>
        <v>Salida Nacional / National exit</v>
      </c>
      <c r="C274" s="46">
        <f>IF(SUMIF('Exit Tariff_1a'!$B$12:$B$292,$B274,'Exit Tariff_1a'!C$12:C$292)=0,1,'Exit Tariff_1a'!C274)</f>
        <v>427.11566620809771</v>
      </c>
    </row>
    <row r="275" spans="1:3" ht="15" customHeight="1" x14ac:dyDescent="0.45">
      <c r="A275" s="36" t="str">
        <f>'Exit Capacity'!A275</f>
        <v>T09.2</v>
      </c>
      <c r="B275" s="4" t="str">
        <f>'Exit Capacity'!B275</f>
        <v>Salida Nacional / National exit</v>
      </c>
      <c r="C275" s="46">
        <f>IF(SUMIF('Exit Tariff_1a'!$B$12:$B$292,$B275,'Exit Tariff_1a'!C$12:C$292)=0,1,'Exit Tariff_1a'!C275)</f>
        <v>8504.726815070404</v>
      </c>
    </row>
    <row r="276" spans="1:3" ht="15" customHeight="1" x14ac:dyDescent="0.45">
      <c r="A276" s="36" t="str">
        <f>'Exit Capacity'!A276</f>
        <v>T10</v>
      </c>
      <c r="B276" s="4" t="str">
        <f>'Exit Capacity'!B276</f>
        <v>Salida Nacional / National exit</v>
      </c>
      <c r="C276" s="46">
        <f>IF(SUMIF('Exit Tariff_1a'!$B$12:$B$292,$B276,'Exit Tariff_1a'!C$12:C$292)=0,1,'Exit Tariff_1a'!C276)</f>
        <v>152.53843001036361</v>
      </c>
    </row>
    <row r="277" spans="1:3" ht="15" customHeight="1" x14ac:dyDescent="0.45">
      <c r="A277" s="36" t="str">
        <f>'Exit Capacity'!A277</f>
        <v>PR Barcelona</v>
      </c>
      <c r="B277" s="4" t="str">
        <f>'Exit Capacity'!B277</f>
        <v>Planta GNL / LNG Plant</v>
      </c>
      <c r="C277" s="46">
        <f>IF(SUMIF('Exit Tariff_1a'!$B$12:$B$292,$B277,'Exit Tariff_1a'!C$12:C$292)=0,1,'Exit Tariff_1a'!C277)</f>
        <v>693.05121415113661</v>
      </c>
    </row>
    <row r="278" spans="1:3" ht="15" customHeight="1" x14ac:dyDescent="0.45">
      <c r="A278" s="36" t="str">
        <f>'Exit Capacity'!A278</f>
        <v>PR Cartagena</v>
      </c>
      <c r="B278" s="4" t="str">
        <f>'Exit Capacity'!B278</f>
        <v>Planta GNL / LNG Plant</v>
      </c>
      <c r="C278" s="46">
        <f>IF(SUMIF('Exit Tariff_1a'!$B$12:$B$292,$B278,'Exit Tariff_1a'!C$12:C$292)=0,1,'Exit Tariff_1a'!C278)</f>
        <v>852.32798334526751</v>
      </c>
    </row>
    <row r="279" spans="1:3" ht="15" customHeight="1" x14ac:dyDescent="0.45">
      <c r="A279" s="36" t="str">
        <f>'Exit Capacity'!A279</f>
        <v>PR Huelva</v>
      </c>
      <c r="B279" s="4" t="str">
        <f>'Exit Capacity'!B279</f>
        <v>Planta GNL / LNG Plant</v>
      </c>
      <c r="C279" s="46">
        <f>IF(SUMIF('Exit Tariff_1a'!$B$12:$B$292,$B279,'Exit Tariff_1a'!C$12:C$292)=0,1,'Exit Tariff_1a'!C279)</f>
        <v>1181.4793535562289</v>
      </c>
    </row>
    <row r="280" spans="1:3" ht="15" customHeight="1" x14ac:dyDescent="0.45">
      <c r="A280" s="36" t="str">
        <f>'Exit Capacity'!A280</f>
        <v>PR Bilbao</v>
      </c>
      <c r="B280" s="4" t="str">
        <f>'Exit Capacity'!B280</f>
        <v>Planta GNL / LNG Plant</v>
      </c>
      <c r="C280" s="46">
        <f>IF(SUMIF('Exit Tariff_1a'!$B$12:$B$292,$B280,'Exit Tariff_1a'!C$12:C$292)=0,1,'Exit Tariff_1a'!C280)</f>
        <v>1763.3583595459345</v>
      </c>
    </row>
    <row r="281" spans="1:3" ht="15" customHeight="1" x14ac:dyDescent="0.45">
      <c r="A281" s="36" t="str">
        <f>'Exit Capacity'!A281</f>
        <v>PR Sagunto</v>
      </c>
      <c r="B281" s="4" t="str">
        <f>'Exit Capacity'!B281</f>
        <v>Planta GNL / LNG Plant</v>
      </c>
      <c r="C281" s="46">
        <f>IF(SUMIF('Exit Tariff_1a'!$B$12:$B$292,$B281,'Exit Tariff_1a'!C$12:C$292)=0,1,'Exit Tariff_1a'!C281)</f>
        <v>735.69412808037555</v>
      </c>
    </row>
    <row r="282" spans="1:3" ht="15" customHeight="1" x14ac:dyDescent="0.45">
      <c r="A282" s="36" t="str">
        <f>'Exit Capacity'!A282</f>
        <v>PR Mugardos</v>
      </c>
      <c r="B282" s="4" t="str">
        <f>'Exit Capacity'!B282</f>
        <v>Planta GNL / LNG Plant</v>
      </c>
      <c r="C282" s="46">
        <f>IF(SUMIF('Exit Tariff_1a'!$B$12:$B$292,$B282,'Exit Tariff_1a'!C$12:C$292)=0,1,'Exit Tariff_1a'!C282)</f>
        <v>686.95456623347707</v>
      </c>
    </row>
    <row r="283" spans="1:3" ht="15" customHeight="1" x14ac:dyDescent="0.45">
      <c r="A283" s="36" t="str">
        <f>'Exit Capacity'!A283</f>
        <v>PR El Musel</v>
      </c>
      <c r="B283" s="4" t="str">
        <f>'Exit Capacity'!B283</f>
        <v>Planta GNL / LNG Plant</v>
      </c>
      <c r="C283" s="46">
        <f>IF(SUMIF('Exit Tariff_1a'!$B$12:$B$292,$B283,'Exit Tariff_1a'!C$12:C$292)=0,1,'Exit Tariff_1a'!C283)</f>
        <v>337.54535399168924</v>
      </c>
    </row>
    <row r="284" spans="1:3" ht="15" customHeight="1" x14ac:dyDescent="0.45">
      <c r="A284" s="36" t="str">
        <f>'Exit Capacity'!A284</f>
        <v>CI Tarifa</v>
      </c>
      <c r="B284" s="4" t="str">
        <f>'Exit Capacity'!B284</f>
        <v>CI Tarifa</v>
      </c>
      <c r="C284" s="46">
        <f>IF(SUMIF('Exit Tariff_1a'!$B$12:$B$292,$B284,'Exit Tariff_1a'!C$12:C$292)=0,1,'Exit Tariff_1a'!C284)</f>
        <v>37753.412258064513</v>
      </c>
    </row>
    <row r="285" spans="1:3" ht="15" customHeight="1" x14ac:dyDescent="0.45">
      <c r="A285" s="36" t="str">
        <f>'Exit Capacity'!A285</f>
        <v>CI Biriatou</v>
      </c>
      <c r="B285" s="4" t="str">
        <f>'Exit Capacity'!B285</f>
        <v>VIP Pirineos</v>
      </c>
      <c r="C285" s="46">
        <f>IF(SUMIF('Exit Tariff_1a'!$B$12:$B$292,$B285,'Exit Tariff_1a'!C$12:C$292)=0,1,'Exit Tariff_1a'!C285)</f>
        <v>49795.060553114505</v>
      </c>
    </row>
    <row r="286" spans="1:3" ht="15" customHeight="1" x14ac:dyDescent="0.45">
      <c r="A286" s="36" t="str">
        <f>'Exit Capacity'!A286</f>
        <v>CI Larrau</v>
      </c>
      <c r="B286" s="4" t="str">
        <f>'Exit Capacity'!B286</f>
        <v>VIP Pirineos</v>
      </c>
      <c r="C286" s="46">
        <f>IF(SUMIF('Exit Tariff_1a'!$B$12:$B$292,$B286,'Exit Tariff_1a'!C$12:C$292)=0,1,'Exit Tariff_1a'!C286)</f>
        <v>82161.849912638936</v>
      </c>
    </row>
    <row r="287" spans="1:3" ht="15" customHeight="1" x14ac:dyDescent="0.45">
      <c r="A287" s="36" t="str">
        <f>'Exit Capacity'!A287</f>
        <v>CI Badajoz</v>
      </c>
      <c r="B287" s="4" t="str">
        <f>'Exit Capacity'!B287</f>
        <v>VIP Ibérico</v>
      </c>
      <c r="C287" s="46">
        <f>IF(SUMIF('Exit Tariff_1a'!$B$12:$B$292,$B287,'Exit Tariff_1a'!C$12:C$292)=0,1,'Exit Tariff_1a'!C287)</f>
        <v>16960.94479829917</v>
      </c>
    </row>
    <row r="288" spans="1:3" ht="15" customHeight="1" x14ac:dyDescent="0.45">
      <c r="A288" s="36" t="str">
        <f>'Exit Capacity'!A288</f>
        <v>CI Tuy</v>
      </c>
      <c r="B288" s="4" t="str">
        <f>'Exit Capacity'!B288</f>
        <v>VIP Ibérico</v>
      </c>
      <c r="C288" s="46">
        <f>IF(SUMIF('Exit Tariff_1a'!$B$12:$B$292,$B288,'Exit Tariff_1a'!C$12:C$292)=0,1,'Exit Tariff_1a'!C288)</f>
        <v>1265.7421491268037</v>
      </c>
    </row>
    <row r="289" spans="1:3" ht="15" customHeight="1" x14ac:dyDescent="0.45">
      <c r="A289" s="36" t="str">
        <f>'Exit Capacity'!A289</f>
        <v>AS Serrablo</v>
      </c>
      <c r="B289" s="4" t="str">
        <f>'Exit Capacity'!B289</f>
        <v>AA.SS / Storage facilities</v>
      </c>
      <c r="C289" s="46">
        <f>IF(SUMIF('Exit Tariff_1a'!$B$12:$B$292,$B289,'Exit Tariff_1a'!C$12:C$292)=0,1,'Exit Tariff_1a'!C289)</f>
        <v>18325.934268751713</v>
      </c>
    </row>
    <row r="290" spans="1:3" ht="15" customHeight="1" x14ac:dyDescent="0.45">
      <c r="A290" s="36" t="str">
        <f>'Exit Capacity'!A290</f>
        <v>AS Gaviota</v>
      </c>
      <c r="B290" s="4" t="str">
        <f>'Exit Capacity'!B290</f>
        <v>AA.SS / Storage facilities</v>
      </c>
      <c r="C290" s="46">
        <f>IF(SUMIF('Exit Tariff_1a'!$B$12:$B$292,$B290,'Exit Tariff_1a'!C$12:C$292)=0,1,'Exit Tariff_1a'!C290)</f>
        <v>26599.200525872468</v>
      </c>
    </row>
    <row r="291" spans="1:3" ht="15" customHeight="1" x14ac:dyDescent="0.45">
      <c r="A291" s="36" t="str">
        <f>'Exit Capacity'!A291</f>
        <v>AS Yela</v>
      </c>
      <c r="B291" s="4" t="str">
        <f>'Exit Capacity'!B291</f>
        <v>AA.SS / Storage facilities</v>
      </c>
      <c r="C291" s="46">
        <f>IF(SUMIF('Exit Tariff_1a'!$B$12:$B$292,$B291,'Exit Tariff_1a'!C$12:C$292)=0,1,'Exit Tariff_1a'!C291)</f>
        <v>13975.14817030425</v>
      </c>
    </row>
    <row r="292" spans="1:3" ht="15" customHeight="1" thickBot="1" x14ac:dyDescent="0.5">
      <c r="A292" s="36" t="str">
        <f>'Exit Capacity'!A292</f>
        <v>YAC/AS Marismas</v>
      </c>
      <c r="B292" s="4" t="str">
        <f>'Exit Capacity'!B292</f>
        <v>AA.SS / Storage facilities</v>
      </c>
      <c r="C292" s="46">
        <f>IF(SUMIF('Exit Tariff_1a'!$B$12:$B$292,$B292,'Exit Tariff_1a'!C$12:C$292)=0,1,'Exit Tariff_1a'!C292)</f>
        <v>543.73277255446533</v>
      </c>
    </row>
    <row r="293" spans="1:3" ht="18.75" customHeight="1" thickBot="1" x14ac:dyDescent="0.5">
      <c r="A293" s="23" t="s">
        <v>7</v>
      </c>
      <c r="B293" s="24"/>
      <c r="C293" s="54">
        <f>SUM(C12:C292)</f>
        <v>1650403.264130444</v>
      </c>
    </row>
    <row r="294" spans="1:3" ht="9" customHeight="1" x14ac:dyDescent="0.45">
      <c r="C294" s="52">
        <f>C293-Input!C124</f>
        <v>0</v>
      </c>
    </row>
    <row r="295" spans="1:3" ht="27.75" customHeight="1" x14ac:dyDescent="0.45">
      <c r="A295" s="68" t="s">
        <v>84</v>
      </c>
      <c r="B295" s="13"/>
      <c r="C295" s="14"/>
    </row>
    <row r="296" spans="1:3" ht="9.75" customHeight="1" thickBot="1" x14ac:dyDescent="0.5"/>
    <row r="297" spans="1:3" ht="15" customHeight="1" x14ac:dyDescent="0.45">
      <c r="A297" s="169" t="s">
        <v>36</v>
      </c>
      <c r="B297" s="171" t="s">
        <v>160</v>
      </c>
      <c r="C297" s="19" t="s">
        <v>11</v>
      </c>
    </row>
    <row r="298" spans="1:3" ht="33" customHeight="1" x14ac:dyDescent="0.45">
      <c r="A298" s="170"/>
      <c r="B298" s="172"/>
      <c r="C298" s="20" t="s">
        <v>57</v>
      </c>
    </row>
    <row r="299" spans="1:3" ht="15" customHeight="1" x14ac:dyDescent="0.45">
      <c r="A299" s="43" t="str">
        <f t="shared" ref="A299:B318" si="0">A12</f>
        <v>01.1A</v>
      </c>
      <c r="B299" s="4" t="str">
        <f t="shared" si="0"/>
        <v>Salida Nacional / National exit</v>
      </c>
      <c r="C299" s="46" cm="1">
        <f t="array" ref="C299">SUMPRODUCT('Distance Matrix_ex'!$B12:$W12,TRANSPOSE('Entry capacity'!C$12:C$33))/(SUM('Entry capacity'!$C$12:$C$33)-IFERROR(VLOOKUP($A299,'Entry capacity'!$A$12:$C$33,3,FALSE),0))</f>
        <v>1017.9388291050122</v>
      </c>
    </row>
    <row r="300" spans="1:3" ht="15" customHeight="1" x14ac:dyDescent="0.45">
      <c r="A300" s="36" t="str">
        <f t="shared" si="0"/>
        <v>03A</v>
      </c>
      <c r="B300" s="4" t="str">
        <f t="shared" si="0"/>
        <v>Salida Nacional / National exit</v>
      </c>
      <c r="C300" s="46" cm="1">
        <f t="array" ref="C300">SUMPRODUCT('Distance Matrix_ex'!$B13:$W13,TRANSPOSE('Entry capacity'!C$12:C$33))/(SUM('Entry capacity'!$C$12:$C$33)-IFERROR(VLOOKUP($A300,'Entry capacity'!$A$12:$C$33,3,FALSE),0))</f>
        <v>997.61058043892319</v>
      </c>
    </row>
    <row r="301" spans="1:3" ht="15" customHeight="1" x14ac:dyDescent="0.45">
      <c r="A301" s="36" t="str">
        <f t="shared" si="0"/>
        <v>1.01</v>
      </c>
      <c r="B301" s="4" t="str">
        <f t="shared" si="0"/>
        <v>Salida Nacional / National exit</v>
      </c>
      <c r="C301" s="46" cm="1">
        <f t="array" ref="C301">SUMPRODUCT('Distance Matrix_ex'!$B14:$W14,TRANSPOSE('Entry capacity'!C$12:C$33))/(SUM('Entry capacity'!$C$12:$C$33)-IFERROR(VLOOKUP($A301,'Entry capacity'!$A$12:$C$33,3,FALSE),0))</f>
        <v>757.60561728460152</v>
      </c>
    </row>
    <row r="302" spans="1:3" ht="15" customHeight="1" x14ac:dyDescent="0.45">
      <c r="A302" s="36" t="str">
        <f t="shared" si="0"/>
        <v>10</v>
      </c>
      <c r="B302" s="4" t="str">
        <f t="shared" si="0"/>
        <v>Salida Nacional / National exit</v>
      </c>
      <c r="C302" s="46" cm="1">
        <f t="array" ref="C302">SUMPRODUCT('Distance Matrix_ex'!$B15:$W15,TRANSPOSE('Entry capacity'!C$12:C$33))/(SUM('Entry capacity'!$C$12:$C$33)-IFERROR(VLOOKUP($A302,'Entry capacity'!$A$12:$C$33,3,FALSE),0))</f>
        <v>691.91781462495726</v>
      </c>
    </row>
    <row r="303" spans="1:3" ht="15" customHeight="1" x14ac:dyDescent="0.45">
      <c r="A303" s="36" t="str">
        <f t="shared" si="0"/>
        <v>11</v>
      </c>
      <c r="B303" s="4" t="str">
        <f t="shared" si="0"/>
        <v>Salida Nacional / National exit</v>
      </c>
      <c r="C303" s="46" cm="1">
        <f t="array" ref="C303">SUMPRODUCT('Distance Matrix_ex'!$B16:$W16,TRANSPOSE('Entry capacity'!C$12:C$33))/(SUM('Entry capacity'!$C$12:$C$33)-IFERROR(VLOOKUP($A303,'Entry capacity'!$A$12:$C$33,3,FALSE),0))</f>
        <v>674.21489125902872</v>
      </c>
    </row>
    <row r="304" spans="1:3" ht="15" customHeight="1" x14ac:dyDescent="0.45">
      <c r="A304" s="36" t="str">
        <f t="shared" si="0"/>
        <v>12</v>
      </c>
      <c r="B304" s="4" t="str">
        <f t="shared" si="0"/>
        <v>Salida Nacional / National exit</v>
      </c>
      <c r="C304" s="46" cm="1">
        <f t="array" ref="C304">SUMPRODUCT('Distance Matrix_ex'!$B17:$W17,TRANSPOSE('Entry capacity'!C$12:C$33))/(SUM('Entry capacity'!$C$12:$C$33)-IFERROR(VLOOKUP($A304,'Entry capacity'!$A$12:$C$33,3,FALSE),0))</f>
        <v>667.99720927950329</v>
      </c>
    </row>
    <row r="305" spans="1:3" ht="15" customHeight="1" x14ac:dyDescent="0.45">
      <c r="A305" s="36" t="str">
        <f t="shared" si="0"/>
        <v>13</v>
      </c>
      <c r="B305" s="4" t="str">
        <f t="shared" si="0"/>
        <v>Salida Nacional / National exit</v>
      </c>
      <c r="C305" s="46" cm="1">
        <f t="array" ref="C305">SUMPRODUCT('Distance Matrix_ex'!$B18:$W18,TRANSPOSE('Entry capacity'!C$12:C$33))/(SUM('Entry capacity'!$C$12:$C$33)-IFERROR(VLOOKUP($A305,'Entry capacity'!$A$12:$C$33,3,FALSE),0))</f>
        <v>652.18845444122928</v>
      </c>
    </row>
    <row r="306" spans="1:3" ht="15" customHeight="1" x14ac:dyDescent="0.45">
      <c r="A306" s="36" t="str">
        <f t="shared" si="0"/>
        <v>13A</v>
      </c>
      <c r="B306" s="4" t="str">
        <f t="shared" si="0"/>
        <v>Salida Nacional / National exit</v>
      </c>
      <c r="C306" s="46" cm="1">
        <f t="array" ref="C306">SUMPRODUCT('Distance Matrix_ex'!$B19:$W19,TRANSPOSE('Entry capacity'!C$12:C$33))/(SUM('Entry capacity'!$C$12:$C$33)-IFERROR(VLOOKUP($A306,'Entry capacity'!$A$12:$C$33,3,FALSE),0))</f>
        <v>645.93821915291039</v>
      </c>
    </row>
    <row r="307" spans="1:3" ht="15" customHeight="1" x14ac:dyDescent="0.45">
      <c r="A307" s="36" t="str">
        <f t="shared" si="0"/>
        <v>14</v>
      </c>
      <c r="B307" s="4" t="str">
        <f t="shared" si="0"/>
        <v>Salida Nacional / National exit</v>
      </c>
      <c r="C307" s="46" cm="1">
        <f t="array" ref="C307">SUMPRODUCT('Distance Matrix_ex'!$B20:$W20,TRANSPOSE('Entry capacity'!C$12:C$33))/(SUM('Entry capacity'!$C$12:$C$33)-IFERROR(VLOOKUP($A307,'Entry capacity'!$A$12:$C$33,3,FALSE),0))</f>
        <v>642.11863092115993</v>
      </c>
    </row>
    <row r="308" spans="1:3" ht="15" customHeight="1" x14ac:dyDescent="0.45">
      <c r="A308" s="36" t="str">
        <f t="shared" si="0"/>
        <v>15</v>
      </c>
      <c r="B308" s="4" t="str">
        <f t="shared" si="0"/>
        <v>Salida Nacional / National exit</v>
      </c>
      <c r="C308" s="46" cm="1">
        <f t="array" ref="C308">SUMPRODUCT('Distance Matrix_ex'!$B21:$W21,TRANSPOSE('Entry capacity'!C$12:C$33))/(SUM('Entry capacity'!$C$12:$C$33)-IFERROR(VLOOKUP($A308,'Entry capacity'!$A$12:$C$33,3,FALSE),0))</f>
        <v>626.58419196498426</v>
      </c>
    </row>
    <row r="309" spans="1:3" ht="15" customHeight="1" x14ac:dyDescent="0.45">
      <c r="A309" s="36" t="str">
        <f t="shared" si="0"/>
        <v>15</v>
      </c>
      <c r="B309" s="4" t="str">
        <f t="shared" si="0"/>
        <v>Salida Nacional / National exit</v>
      </c>
      <c r="C309" s="46" cm="1">
        <f t="array" ref="C309">SUMPRODUCT('Distance Matrix_ex'!$B22:$W22,TRANSPOSE('Entry capacity'!C$12:C$33))/(SUM('Entry capacity'!$C$12:$C$33)-IFERROR(VLOOKUP($A309,'Entry capacity'!$A$12:$C$33,3,FALSE),0))</f>
        <v>625.86022644061586</v>
      </c>
    </row>
    <row r="310" spans="1:3" ht="15" customHeight="1" x14ac:dyDescent="0.45">
      <c r="A310" s="36" t="str">
        <f t="shared" si="0"/>
        <v>15.04</v>
      </c>
      <c r="B310" s="4" t="str">
        <f t="shared" si="0"/>
        <v>Salida Nacional / National exit</v>
      </c>
      <c r="C310" s="46" cm="1">
        <f t="array" ref="C310">SUMPRODUCT('Distance Matrix_ex'!$B23:$W23,TRANSPOSE('Entry capacity'!C$12:C$33))/(SUM('Entry capacity'!$C$12:$C$33)-IFERROR(VLOOKUP($A310,'Entry capacity'!$A$12:$C$33,3,FALSE),0))</f>
        <v>625.1200052829555</v>
      </c>
    </row>
    <row r="311" spans="1:3" ht="15" customHeight="1" x14ac:dyDescent="0.45">
      <c r="A311" s="36" t="str">
        <f t="shared" si="0"/>
        <v>15.06A</v>
      </c>
      <c r="B311" s="4" t="str">
        <f t="shared" si="0"/>
        <v>Salida Nacional / National exit</v>
      </c>
      <c r="C311" s="46" cm="1">
        <f t="array" ref="C311">SUMPRODUCT('Distance Matrix_ex'!$B24:$W24,TRANSPOSE('Entry capacity'!C$12:C$33))/(SUM('Entry capacity'!$C$12:$C$33)-IFERROR(VLOOKUP($A311,'Entry capacity'!$A$12:$C$33,3,FALSE),0))</f>
        <v>624.06212955444141</v>
      </c>
    </row>
    <row r="312" spans="1:3" ht="15" customHeight="1" x14ac:dyDescent="0.45">
      <c r="A312" s="36" t="str">
        <f t="shared" si="0"/>
        <v>15.07</v>
      </c>
      <c r="B312" s="4" t="str">
        <f t="shared" si="0"/>
        <v>Salida Nacional / National exit</v>
      </c>
      <c r="C312" s="46" cm="1">
        <f t="array" ref="C312">SUMPRODUCT('Distance Matrix_ex'!$B25:$W25,TRANSPOSE('Entry capacity'!C$12:C$33))/(SUM('Entry capacity'!$C$12:$C$33)-IFERROR(VLOOKUP($A312,'Entry capacity'!$A$12:$C$33,3,FALSE),0))</f>
        <v>623.94847156919013</v>
      </c>
    </row>
    <row r="313" spans="1:3" ht="15" customHeight="1" x14ac:dyDescent="0.45">
      <c r="A313" s="36" t="str">
        <f t="shared" si="0"/>
        <v>15.08</v>
      </c>
      <c r="B313" s="4" t="str">
        <f t="shared" si="0"/>
        <v>Salida Nacional / National exit</v>
      </c>
      <c r="C313" s="46" cm="1">
        <f t="array" ref="C313">SUMPRODUCT('Distance Matrix_ex'!$B26:$W26,TRANSPOSE('Entry capacity'!C$12:C$33))/(SUM('Entry capacity'!$C$12:$C$33)-IFERROR(VLOOKUP($A313,'Entry capacity'!$A$12:$C$33,3,FALSE),0))</f>
        <v>623.17370296972638</v>
      </c>
    </row>
    <row r="314" spans="1:3" ht="15" customHeight="1" x14ac:dyDescent="0.45">
      <c r="A314" s="36" t="str">
        <f t="shared" si="0"/>
        <v>15.08A</v>
      </c>
      <c r="B314" s="4" t="str">
        <f t="shared" si="0"/>
        <v>Salida Nacional / National exit</v>
      </c>
      <c r="C314" s="46" cm="1">
        <f t="array" ref="C314">SUMPRODUCT('Distance Matrix_ex'!$B27:$W27,TRANSPOSE('Entry capacity'!C$12:C$33))/(SUM('Entry capacity'!$C$12:$C$33)-IFERROR(VLOOKUP($A314,'Entry capacity'!$A$12:$C$33,3,FALSE),0))</f>
        <v>622.84719037551054</v>
      </c>
    </row>
    <row r="315" spans="1:3" ht="15" customHeight="1" x14ac:dyDescent="0.45">
      <c r="A315" s="36" t="str">
        <f t="shared" si="0"/>
        <v>15.09</v>
      </c>
      <c r="B315" s="4" t="str">
        <f t="shared" si="0"/>
        <v>Salida Nacional / National exit</v>
      </c>
      <c r="C315" s="46" cm="1">
        <f t="array" ref="C315">SUMPRODUCT('Distance Matrix_ex'!$B28:$W28,TRANSPOSE('Entry capacity'!C$12:C$33))/(SUM('Entry capacity'!$C$12:$C$33)-IFERROR(VLOOKUP($A315,'Entry capacity'!$A$12:$C$33,3,FALSE),0))</f>
        <v>622.75732664326893</v>
      </c>
    </row>
    <row r="316" spans="1:3" ht="15" customHeight="1" x14ac:dyDescent="0.45">
      <c r="A316" s="36" t="str">
        <f t="shared" si="0"/>
        <v>15.09AD</v>
      </c>
      <c r="B316" s="4" t="str">
        <f t="shared" si="0"/>
        <v>Salida Nacional / National exit</v>
      </c>
      <c r="C316" s="46" cm="1">
        <f t="array" ref="C316">SUMPRODUCT('Distance Matrix_ex'!$B29:$W29,TRANSPOSE('Entry capacity'!C$12:C$33))/(SUM('Entry capacity'!$C$12:$C$33)-IFERROR(VLOOKUP($A316,'Entry capacity'!$A$12:$C$33,3,FALSE),0))</f>
        <v>622.5907668721992</v>
      </c>
    </row>
    <row r="317" spans="1:3" ht="15" customHeight="1" x14ac:dyDescent="0.45">
      <c r="A317" s="36" t="str">
        <f t="shared" si="0"/>
        <v>15.09X</v>
      </c>
      <c r="B317" s="4" t="str">
        <f t="shared" si="0"/>
        <v>Salida Nacional / National exit</v>
      </c>
      <c r="C317" s="46" cm="1">
        <f t="array" ref="C317">SUMPRODUCT('Distance Matrix_ex'!$B30:$W30,TRANSPOSE('Entry capacity'!C$12:C$33))/(SUM('Entry capacity'!$C$12:$C$33)-IFERROR(VLOOKUP($A317,'Entry capacity'!$A$12:$C$33,3,FALSE),0))</f>
        <v>622.04548575759054</v>
      </c>
    </row>
    <row r="318" spans="1:3" ht="15" customHeight="1" x14ac:dyDescent="0.45">
      <c r="A318" s="36" t="str">
        <f t="shared" si="0"/>
        <v>15.09X.1</v>
      </c>
      <c r="B318" s="4" t="str">
        <f t="shared" si="0"/>
        <v>Salida Nacional / National exit</v>
      </c>
      <c r="C318" s="46" cm="1">
        <f t="array" ref="C318">SUMPRODUCT('Distance Matrix_ex'!$B31:$W31,TRANSPOSE('Entry capacity'!C$12:C$33))/(SUM('Entry capacity'!$C$12:$C$33)-IFERROR(VLOOKUP($A318,'Entry capacity'!$A$12:$C$33,3,FALSE),0))</f>
        <v>622.11026156869752</v>
      </c>
    </row>
    <row r="319" spans="1:3" ht="15" customHeight="1" x14ac:dyDescent="0.45">
      <c r="A319" s="36" t="str">
        <f t="shared" ref="A319:B338" si="1">A32</f>
        <v>15.09X.1</v>
      </c>
      <c r="B319" s="4" t="str">
        <f t="shared" si="1"/>
        <v>Salida Nacional / National exit</v>
      </c>
      <c r="C319" s="46" cm="1">
        <f t="array" ref="C319">SUMPRODUCT('Distance Matrix_ex'!$B32:$W32,TRANSPOSE('Entry capacity'!C$12:C$33))/(SUM('Entry capacity'!$C$12:$C$33)-IFERROR(VLOOKUP($A319,'Entry capacity'!$A$12:$C$33,3,FALSE),0))</f>
        <v>621.84783174909273</v>
      </c>
    </row>
    <row r="320" spans="1:3" ht="15" customHeight="1" x14ac:dyDescent="0.45">
      <c r="A320" s="36" t="str">
        <f t="shared" si="1"/>
        <v>15.10</v>
      </c>
      <c r="B320" s="4" t="str">
        <f t="shared" si="1"/>
        <v>Salida Nacional / National exit</v>
      </c>
      <c r="C320" s="46" cm="1">
        <f t="array" ref="C320">SUMPRODUCT('Distance Matrix_ex'!$B33:$W33,TRANSPOSE('Entry capacity'!C$12:C$33))/(SUM('Entry capacity'!$C$12:$C$33)-IFERROR(VLOOKUP($A320,'Entry capacity'!$A$12:$C$33,3,FALSE),0))</f>
        <v>621.75080663973176</v>
      </c>
    </row>
    <row r="321" spans="1:3" ht="15" customHeight="1" x14ac:dyDescent="0.45">
      <c r="A321" s="36" t="str">
        <f t="shared" si="1"/>
        <v>15.11</v>
      </c>
      <c r="B321" s="4" t="str">
        <f t="shared" si="1"/>
        <v>Salida Nacional / National exit</v>
      </c>
      <c r="C321" s="46" cm="1">
        <f t="array" ref="C321">SUMPRODUCT('Distance Matrix_ex'!$B34:$W34,TRANSPOSE('Entry capacity'!C$12:C$33))/(SUM('Entry capacity'!$C$12:$C$33)-IFERROR(VLOOKUP($A321,'Entry capacity'!$A$12:$C$33,3,FALSE),0))</f>
        <v>620.53852616548386</v>
      </c>
    </row>
    <row r="322" spans="1:3" ht="15" customHeight="1" x14ac:dyDescent="0.45">
      <c r="A322" s="36" t="str">
        <f t="shared" si="1"/>
        <v>15.12</v>
      </c>
      <c r="B322" s="4" t="str">
        <f t="shared" si="1"/>
        <v>Salida Nacional / National exit</v>
      </c>
      <c r="C322" s="46" cm="1">
        <f t="array" ref="C322">SUMPRODUCT('Distance Matrix_ex'!$B35:$W35,TRANSPOSE('Entry capacity'!C$12:C$33))/(SUM('Entry capacity'!$C$12:$C$33)-IFERROR(VLOOKUP($A322,'Entry capacity'!$A$12:$C$33,3,FALSE),0))</f>
        <v>620.71987888689796</v>
      </c>
    </row>
    <row r="323" spans="1:3" ht="15" customHeight="1" x14ac:dyDescent="0.45">
      <c r="A323" s="36" t="str">
        <f t="shared" si="1"/>
        <v>15.13E.C.</v>
      </c>
      <c r="B323" s="4" t="str">
        <f t="shared" si="1"/>
        <v>Salida Nacional / National exit</v>
      </c>
      <c r="C323" s="46" cm="1">
        <f t="array" ref="C323">SUMPRODUCT('Distance Matrix_ex'!$B36:$W36,TRANSPOSE('Entry capacity'!C$12:C$33))/(SUM('Entry capacity'!$C$12:$C$33)-IFERROR(VLOOKUP($A323,'Entry capacity'!$A$12:$C$33,3,FALSE),0))</f>
        <v>621.1834780919246</v>
      </c>
    </row>
    <row r="324" spans="1:3" ht="15" customHeight="1" x14ac:dyDescent="0.45">
      <c r="A324" s="36" t="str">
        <f t="shared" si="1"/>
        <v>15.14</v>
      </c>
      <c r="B324" s="4" t="str">
        <f t="shared" si="1"/>
        <v>Salida Nacional / National exit</v>
      </c>
      <c r="C324" s="46" cm="1">
        <f t="array" ref="C324">SUMPRODUCT('Distance Matrix_ex'!$B37:$W37,TRANSPOSE('Entry capacity'!C$12:C$33))/(SUM('Entry capacity'!$C$12:$C$33)-IFERROR(VLOOKUP($A324,'Entry capacity'!$A$12:$C$33,3,FALSE),0))</f>
        <v>621.18350271216912</v>
      </c>
    </row>
    <row r="325" spans="1:3" ht="15" customHeight="1" x14ac:dyDescent="0.45">
      <c r="A325" s="36" t="str">
        <f t="shared" si="1"/>
        <v>15.15</v>
      </c>
      <c r="B325" s="4" t="str">
        <f t="shared" si="1"/>
        <v>Salida Nacional / National exit</v>
      </c>
      <c r="C325" s="46" cm="1">
        <f t="array" ref="C325">SUMPRODUCT('Distance Matrix_ex'!$B38:$W38,TRANSPOSE('Entry capacity'!C$12:C$33))/(SUM('Entry capacity'!$C$12:$C$33)-IFERROR(VLOOKUP($A325,'Entry capacity'!$A$12:$C$33,3,FALSE),0))</f>
        <v>621.43741129429577</v>
      </c>
    </row>
    <row r="326" spans="1:3" ht="15" customHeight="1" x14ac:dyDescent="0.45">
      <c r="A326" s="36" t="str">
        <f t="shared" si="1"/>
        <v>15.16</v>
      </c>
      <c r="B326" s="4" t="str">
        <f t="shared" si="1"/>
        <v>Salida Nacional / National exit</v>
      </c>
      <c r="C326" s="46" cm="1">
        <f t="array" ref="C326">SUMPRODUCT('Distance Matrix_ex'!$B39:$W39,TRANSPOSE('Entry capacity'!C$12:C$33))/(SUM('Entry capacity'!$C$12:$C$33)-IFERROR(VLOOKUP($A326,'Entry capacity'!$A$12:$C$33,3,FALSE),0))</f>
        <v>621.93055479279201</v>
      </c>
    </row>
    <row r="327" spans="1:3" ht="15" customHeight="1" x14ac:dyDescent="0.45">
      <c r="A327" s="36" t="str">
        <f t="shared" si="1"/>
        <v>15.17</v>
      </c>
      <c r="B327" s="4" t="str">
        <f t="shared" si="1"/>
        <v>Salida Nacional / National exit</v>
      </c>
      <c r="C327" s="46" cm="1">
        <f t="array" ref="C327">SUMPRODUCT('Distance Matrix_ex'!$B40:$W40,TRANSPOSE('Entry capacity'!C$12:C$33))/(SUM('Entry capacity'!$C$12:$C$33)-IFERROR(VLOOKUP($A327,'Entry capacity'!$A$12:$C$33,3,FALSE),0))</f>
        <v>622.11845649925817</v>
      </c>
    </row>
    <row r="328" spans="1:3" ht="15" customHeight="1" x14ac:dyDescent="0.45">
      <c r="A328" s="36" t="str">
        <f t="shared" si="1"/>
        <v>15.19</v>
      </c>
      <c r="B328" s="4" t="str">
        <f t="shared" si="1"/>
        <v>Salida Nacional / National exit</v>
      </c>
      <c r="C328" s="46" cm="1">
        <f t="array" ref="C328">SUMPRODUCT('Distance Matrix_ex'!$B41:$W41,TRANSPOSE('Entry capacity'!C$12:C$33))/(SUM('Entry capacity'!$C$12:$C$33)-IFERROR(VLOOKUP($A328,'Entry capacity'!$A$12:$C$33,3,FALSE),0))</f>
        <v>617.33945711529964</v>
      </c>
    </row>
    <row r="329" spans="1:3" ht="15" customHeight="1" x14ac:dyDescent="0.45">
      <c r="A329" s="36" t="str">
        <f t="shared" si="1"/>
        <v>15.19</v>
      </c>
      <c r="B329" s="4" t="str">
        <f t="shared" si="1"/>
        <v>Salida Nacional / National exit</v>
      </c>
      <c r="C329" s="46" cm="1">
        <f t="array" ref="C329">SUMPRODUCT('Distance Matrix_ex'!$B42:$W42,TRANSPOSE('Entry capacity'!C$12:C$33))/(SUM('Entry capacity'!$C$12:$C$33)-IFERROR(VLOOKUP($A329,'Entry capacity'!$A$12:$C$33,3,FALSE),0))</f>
        <v>681.06945711529943</v>
      </c>
    </row>
    <row r="330" spans="1:3" ht="15" customHeight="1" x14ac:dyDescent="0.45">
      <c r="A330" s="36" t="str">
        <f t="shared" si="1"/>
        <v>15.20.05</v>
      </c>
      <c r="B330" s="4" t="str">
        <f t="shared" si="1"/>
        <v>Salida Nacional / National exit</v>
      </c>
      <c r="C330" s="46" cm="1">
        <f t="array" ref="C330">SUMPRODUCT('Distance Matrix_ex'!$B43:$W43,TRANSPOSE('Entry capacity'!C$12:C$33))/(SUM('Entry capacity'!$C$12:$C$33)-IFERROR(VLOOKUP($A330,'Entry capacity'!$A$12:$C$33,3,FALSE),0))</f>
        <v>804.85245711529944</v>
      </c>
    </row>
    <row r="331" spans="1:3" ht="15" customHeight="1" x14ac:dyDescent="0.45">
      <c r="A331" s="36" t="str">
        <f t="shared" si="1"/>
        <v>15.20.06</v>
      </c>
      <c r="B331" s="4" t="str">
        <f t="shared" si="1"/>
        <v>Salida Nacional / National exit</v>
      </c>
      <c r="C331" s="46" cm="1">
        <f t="array" ref="C331">SUMPRODUCT('Distance Matrix_ex'!$B44:$W44,TRANSPOSE('Entry capacity'!C$12:C$33))/(SUM('Entry capacity'!$C$12:$C$33)-IFERROR(VLOOKUP($A331,'Entry capacity'!$A$12:$C$33,3,FALSE),0))</f>
        <v>819.65245711529974</v>
      </c>
    </row>
    <row r="332" spans="1:3" ht="15" customHeight="1" x14ac:dyDescent="0.45">
      <c r="A332" s="36" t="str">
        <f t="shared" si="1"/>
        <v>15.20A.1</v>
      </c>
      <c r="B332" s="4" t="str">
        <f t="shared" si="1"/>
        <v>Salida Nacional / National exit</v>
      </c>
      <c r="C332" s="46" cm="1">
        <f t="array" ref="C332">SUMPRODUCT('Distance Matrix_ex'!$B45:$W45,TRANSPOSE('Entry capacity'!C$12:C$33))/(SUM('Entry capacity'!$C$12:$C$33)-IFERROR(VLOOKUP($A332,'Entry capacity'!$A$12:$C$33,3,FALSE),0))</f>
        <v>623.59440027847143</v>
      </c>
    </row>
    <row r="333" spans="1:3" ht="15" customHeight="1" x14ac:dyDescent="0.45">
      <c r="A333" s="36" t="str">
        <f t="shared" si="1"/>
        <v>15.21</v>
      </c>
      <c r="B333" s="4" t="str">
        <f t="shared" si="1"/>
        <v>Salida Nacional / National exit</v>
      </c>
      <c r="C333" s="46" cm="1">
        <f t="array" ref="C333">SUMPRODUCT('Distance Matrix_ex'!$B46:$W46,TRANSPOSE('Entry capacity'!C$12:C$33))/(SUM('Entry capacity'!$C$12:$C$33)-IFERROR(VLOOKUP($A333,'Entry capacity'!$A$12:$C$33,3,FALSE),0))</f>
        <v>630.66487058986661</v>
      </c>
    </row>
    <row r="334" spans="1:3" ht="15" customHeight="1" x14ac:dyDescent="0.45">
      <c r="A334" s="36" t="str">
        <f t="shared" si="1"/>
        <v>15.22</v>
      </c>
      <c r="B334" s="4" t="str">
        <f t="shared" si="1"/>
        <v>Salida Nacional / National exit</v>
      </c>
      <c r="C334" s="46" cm="1">
        <f t="array" ref="C334">SUMPRODUCT('Distance Matrix_ex'!$B47:$W47,TRANSPOSE('Entry capacity'!C$12:C$33))/(SUM('Entry capacity'!$C$12:$C$33)-IFERROR(VLOOKUP($A334,'Entry capacity'!$A$12:$C$33,3,FALSE),0))</f>
        <v>637.06879757933814</v>
      </c>
    </row>
    <row r="335" spans="1:3" ht="15" customHeight="1" x14ac:dyDescent="0.45">
      <c r="A335" s="36" t="str">
        <f t="shared" si="1"/>
        <v>15.23</v>
      </c>
      <c r="B335" s="4" t="str">
        <f t="shared" si="1"/>
        <v>Salida Nacional / National exit</v>
      </c>
      <c r="C335" s="46" cm="1">
        <f t="array" ref="C335">SUMPRODUCT('Distance Matrix_ex'!$B48:$W48,TRANSPOSE('Entry capacity'!C$12:C$33))/(SUM('Entry capacity'!$C$12:$C$33)-IFERROR(VLOOKUP($A335,'Entry capacity'!$A$12:$C$33,3,FALSE),0))</f>
        <v>640.90457235786766</v>
      </c>
    </row>
    <row r="336" spans="1:3" ht="15" customHeight="1" x14ac:dyDescent="0.45">
      <c r="A336" s="36" t="str">
        <f t="shared" si="1"/>
        <v>15.24</v>
      </c>
      <c r="B336" s="4" t="str">
        <f t="shared" si="1"/>
        <v>Salida Nacional / National exit</v>
      </c>
      <c r="C336" s="46" cm="1">
        <f t="array" ref="C336">SUMPRODUCT('Distance Matrix_ex'!$B49:$W49,TRANSPOSE('Entry capacity'!C$12:C$33))/(SUM('Entry capacity'!$C$12:$C$33)-IFERROR(VLOOKUP($A336,'Entry capacity'!$A$12:$C$33,3,FALSE),0))</f>
        <v>645.94425600409465</v>
      </c>
    </row>
    <row r="337" spans="1:3" ht="15" customHeight="1" x14ac:dyDescent="0.45">
      <c r="A337" s="36" t="str">
        <f t="shared" si="1"/>
        <v>15.26</v>
      </c>
      <c r="B337" s="4" t="str">
        <f t="shared" si="1"/>
        <v>Salida Nacional / National exit</v>
      </c>
      <c r="C337" s="46" cm="1">
        <f t="array" ref="C337">SUMPRODUCT('Distance Matrix_ex'!$B50:$W50,TRANSPOSE('Entry capacity'!C$12:C$33))/(SUM('Entry capacity'!$C$12:$C$33)-IFERROR(VLOOKUP($A337,'Entry capacity'!$A$12:$C$33,3,FALSE),0))</f>
        <v>655.86678957374306</v>
      </c>
    </row>
    <row r="338" spans="1:3" ht="15" customHeight="1" x14ac:dyDescent="0.45">
      <c r="A338" s="36" t="str">
        <f t="shared" si="1"/>
        <v>15.28-16</v>
      </c>
      <c r="B338" s="4" t="str">
        <f t="shared" si="1"/>
        <v>Salida Nacional / National exit</v>
      </c>
      <c r="C338" s="46" cm="1">
        <f t="array" ref="C338">SUMPRODUCT('Distance Matrix_ex'!$B51:$W51,TRANSPOSE('Entry capacity'!C$12:C$33))/(SUM('Entry capacity'!$C$12:$C$33)-IFERROR(VLOOKUP($A338,'Entry capacity'!$A$12:$C$33,3,FALSE),0))</f>
        <v>663.34474750421361</v>
      </c>
    </row>
    <row r="339" spans="1:3" ht="15" customHeight="1" x14ac:dyDescent="0.45">
      <c r="A339" s="36" t="str">
        <f t="shared" ref="A339:B358" si="2">A52</f>
        <v>15.28-16</v>
      </c>
      <c r="B339" s="4" t="str">
        <f t="shared" si="2"/>
        <v>Salida Nacional / National exit</v>
      </c>
      <c r="C339" s="46" cm="1">
        <f t="array" ref="C339">SUMPRODUCT('Distance Matrix_ex'!$B52:$W52,TRANSPOSE('Entry capacity'!C$12:C$33))/(SUM('Entry capacity'!$C$12:$C$33)-IFERROR(VLOOKUP($A339,'Entry capacity'!$A$12:$C$33,3,FALSE),0))</f>
        <v>674.74455950745278</v>
      </c>
    </row>
    <row r="340" spans="1:3" ht="15" customHeight="1" x14ac:dyDescent="0.45">
      <c r="A340" s="36" t="str">
        <f t="shared" si="2"/>
        <v>15.31</v>
      </c>
      <c r="B340" s="4" t="str">
        <f t="shared" si="2"/>
        <v>Salida Nacional / National exit</v>
      </c>
      <c r="C340" s="46" cm="1">
        <f t="array" ref="C340">SUMPRODUCT('Distance Matrix_ex'!$B53:$W53,TRANSPOSE('Entry capacity'!C$12:C$33))/(SUM('Entry capacity'!$C$12:$C$33)-IFERROR(VLOOKUP($A340,'Entry capacity'!$A$12:$C$33,3,FALSE),0))</f>
        <v>669.81615739507481</v>
      </c>
    </row>
    <row r="341" spans="1:3" ht="15" customHeight="1" x14ac:dyDescent="0.45">
      <c r="A341" s="36" t="str">
        <f t="shared" si="2"/>
        <v>15.31.1A</v>
      </c>
      <c r="B341" s="4" t="str">
        <f t="shared" si="2"/>
        <v>Salida Nacional / National exit</v>
      </c>
      <c r="C341" s="46" cm="1">
        <f t="array" ref="C341">SUMPRODUCT('Distance Matrix_ex'!$B54:$W54,TRANSPOSE('Entry capacity'!C$12:C$33))/(SUM('Entry capacity'!$C$12:$C$33)-IFERROR(VLOOKUP($A341,'Entry capacity'!$A$12:$C$33,3,FALSE),0))</f>
        <v>669.20834651938662</v>
      </c>
    </row>
    <row r="342" spans="1:3" ht="15" customHeight="1" x14ac:dyDescent="0.45">
      <c r="A342" s="36" t="str">
        <f t="shared" si="2"/>
        <v>15.31.3</v>
      </c>
      <c r="B342" s="4" t="str">
        <f t="shared" si="2"/>
        <v>Salida Nacional / National exit</v>
      </c>
      <c r="C342" s="46" cm="1">
        <f t="array" ref="C342">SUMPRODUCT('Distance Matrix_ex'!$B55:$W55,TRANSPOSE('Entry capacity'!C$12:C$33))/(SUM('Entry capacity'!$C$12:$C$33)-IFERROR(VLOOKUP($A342,'Entry capacity'!$A$12:$C$33,3,FALSE),0))</f>
        <v>664.47540793709084</v>
      </c>
    </row>
    <row r="343" spans="1:3" ht="15" customHeight="1" x14ac:dyDescent="0.45">
      <c r="A343" s="36" t="str">
        <f t="shared" si="2"/>
        <v>15.31A.2</v>
      </c>
      <c r="B343" s="4" t="str">
        <f t="shared" si="2"/>
        <v>Salida Nacional / National exit</v>
      </c>
      <c r="C343" s="46" cm="1">
        <f t="array" ref="C343">SUMPRODUCT('Distance Matrix_ex'!$B56:$W56,TRANSPOSE('Entry capacity'!C$12:C$33))/(SUM('Entry capacity'!$C$12:$C$33)-IFERROR(VLOOKUP($A343,'Entry capacity'!$A$12:$C$33,3,FALSE),0))</f>
        <v>666.40228427811905</v>
      </c>
    </row>
    <row r="344" spans="1:3" ht="15" customHeight="1" x14ac:dyDescent="0.45">
      <c r="A344" s="36" t="str">
        <f t="shared" si="2"/>
        <v>15.31A.4</v>
      </c>
      <c r="B344" s="4" t="str">
        <f t="shared" si="2"/>
        <v>Salida Nacional / National exit</v>
      </c>
      <c r="C344" s="46" cm="1">
        <f t="array" ref="C344">SUMPRODUCT('Distance Matrix_ex'!$B57:$W57,TRANSPOSE('Entry capacity'!C$12:C$33))/(SUM('Entry capacity'!$C$12:$C$33)-IFERROR(VLOOKUP($A344,'Entry capacity'!$A$12:$C$33,3,FALSE),0))</f>
        <v>659.46560697743917</v>
      </c>
    </row>
    <row r="345" spans="1:3" ht="15" customHeight="1" x14ac:dyDescent="0.45">
      <c r="A345" s="36" t="str">
        <f t="shared" si="2"/>
        <v>15.34</v>
      </c>
      <c r="B345" s="4" t="str">
        <f t="shared" si="2"/>
        <v>Salida Nacional / National exit</v>
      </c>
      <c r="C345" s="46" cm="1">
        <f t="array" ref="C345">SUMPRODUCT('Distance Matrix_ex'!$B58:$W58,TRANSPOSE('Entry capacity'!C$12:C$33))/(SUM('Entry capacity'!$C$12:$C$33)-IFERROR(VLOOKUP($A345,'Entry capacity'!$A$12:$C$33,3,FALSE),0))</f>
        <v>674.34012793488057</v>
      </c>
    </row>
    <row r="346" spans="1:3" ht="15" customHeight="1" x14ac:dyDescent="0.45">
      <c r="A346" s="36" t="str">
        <f t="shared" si="2"/>
        <v>16A</v>
      </c>
      <c r="B346" s="4" t="str">
        <f t="shared" si="2"/>
        <v>Salida Nacional / National exit</v>
      </c>
      <c r="C346" s="46" cm="1">
        <f t="array" ref="C346">SUMPRODUCT('Distance Matrix_ex'!$B59:$W59,TRANSPOSE('Entry capacity'!C$12:C$33))/(SUM('Entry capacity'!$C$12:$C$33)-IFERROR(VLOOKUP($A346,'Entry capacity'!$A$12:$C$33,3,FALSE),0))</f>
        <v>626.83814572989104</v>
      </c>
    </row>
    <row r="347" spans="1:3" ht="15" customHeight="1" x14ac:dyDescent="0.45">
      <c r="A347" s="36" t="str">
        <f t="shared" si="2"/>
        <v>19</v>
      </c>
      <c r="B347" s="4" t="str">
        <f t="shared" si="2"/>
        <v>Salida Nacional / National exit</v>
      </c>
      <c r="C347" s="46" cm="1">
        <f t="array" ref="C347">SUMPRODUCT('Distance Matrix_ex'!$B60:$W60,TRANSPOSE('Entry capacity'!C$12:C$33))/(SUM('Entry capacity'!$C$12:$C$33)-IFERROR(VLOOKUP($A347,'Entry capacity'!$A$12:$C$33,3,FALSE),0))</f>
        <v>637.70165736873457</v>
      </c>
    </row>
    <row r="348" spans="1:3" ht="15" customHeight="1" x14ac:dyDescent="0.45">
      <c r="A348" s="36" t="str">
        <f t="shared" si="2"/>
        <v>20</v>
      </c>
      <c r="B348" s="4" t="str">
        <f t="shared" si="2"/>
        <v>Salida Nacional / National exit</v>
      </c>
      <c r="C348" s="46" cm="1">
        <f t="array" ref="C348">SUMPRODUCT('Distance Matrix_ex'!$B61:$W61,TRANSPOSE('Entry capacity'!C$12:C$33))/(SUM('Entry capacity'!$C$12:$C$33)-IFERROR(VLOOKUP($A348,'Entry capacity'!$A$12:$C$33,3,FALSE),0))</f>
        <v>639.11901060844195</v>
      </c>
    </row>
    <row r="349" spans="1:3" ht="15" customHeight="1" x14ac:dyDescent="0.45">
      <c r="A349" s="36" t="str">
        <f t="shared" si="2"/>
        <v>20</v>
      </c>
      <c r="B349" s="4" t="str">
        <f t="shared" si="2"/>
        <v>Salida Nacional / National exit</v>
      </c>
      <c r="C349" s="46" cm="1">
        <f t="array" ref="C349">SUMPRODUCT('Distance Matrix_ex'!$B62:$W62,TRANSPOSE('Entry capacity'!C$12:C$33))/(SUM('Entry capacity'!$C$12:$C$33)-IFERROR(VLOOKUP($A349,'Entry capacity'!$A$12:$C$33,3,FALSE),0))</f>
        <v>638.80707038968671</v>
      </c>
    </row>
    <row r="350" spans="1:3" ht="15" customHeight="1" x14ac:dyDescent="0.45">
      <c r="A350" s="36" t="str">
        <f t="shared" si="2"/>
        <v>21</v>
      </c>
      <c r="B350" s="4" t="str">
        <f t="shared" si="2"/>
        <v>Salida Nacional / National exit</v>
      </c>
      <c r="C350" s="46" cm="1">
        <f t="array" ref="C350">SUMPRODUCT('Distance Matrix_ex'!$B63:$W63,TRANSPOSE('Entry capacity'!C$12:C$33))/(SUM('Entry capacity'!$C$12:$C$33)-IFERROR(VLOOKUP($A350,'Entry capacity'!$A$12:$C$33,3,FALSE),0))</f>
        <v>637.5749065256033</v>
      </c>
    </row>
    <row r="351" spans="1:3" ht="15" customHeight="1" x14ac:dyDescent="0.45">
      <c r="A351" s="36" t="str">
        <f t="shared" si="2"/>
        <v>22</v>
      </c>
      <c r="B351" s="4" t="str">
        <f t="shared" si="2"/>
        <v>Salida Nacional / National exit</v>
      </c>
      <c r="C351" s="46" cm="1">
        <f t="array" ref="C351">SUMPRODUCT('Distance Matrix_ex'!$B64:$W64,TRANSPOSE('Entry capacity'!C$12:C$33))/(SUM('Entry capacity'!$C$12:$C$33)-IFERROR(VLOOKUP($A351,'Entry capacity'!$A$12:$C$33,3,FALSE),0))</f>
        <v>636.37479451899685</v>
      </c>
    </row>
    <row r="352" spans="1:3" ht="15" customHeight="1" x14ac:dyDescent="0.45">
      <c r="A352" s="36" t="str">
        <f t="shared" si="2"/>
        <v>23</v>
      </c>
      <c r="B352" s="4" t="str">
        <f t="shared" si="2"/>
        <v>Salida Nacional / National exit</v>
      </c>
      <c r="C352" s="46" cm="1">
        <f t="array" ref="C352">SUMPRODUCT('Distance Matrix_ex'!$B65:$W65,TRANSPOSE('Entry capacity'!C$12:C$33))/(SUM('Entry capacity'!$C$12:$C$33)-IFERROR(VLOOKUP($A352,'Entry capacity'!$A$12:$C$33,3,FALSE),0))</f>
        <v>635.40614215470714</v>
      </c>
    </row>
    <row r="353" spans="1:3" ht="15" customHeight="1" x14ac:dyDescent="0.45">
      <c r="A353" s="36" t="str">
        <f t="shared" si="2"/>
        <v>23A</v>
      </c>
      <c r="B353" s="4" t="str">
        <f t="shared" si="2"/>
        <v>Salida Nacional / National exit</v>
      </c>
      <c r="C353" s="46" cm="1">
        <f t="array" ref="C353">SUMPRODUCT('Distance Matrix_ex'!$B66:$W66,TRANSPOSE('Entry capacity'!C$12:C$33))/(SUM('Entry capacity'!$C$12:$C$33)-IFERROR(VLOOKUP($A353,'Entry capacity'!$A$12:$C$33,3,FALSE),0))</f>
        <v>634.20680999864771</v>
      </c>
    </row>
    <row r="354" spans="1:3" ht="15" customHeight="1" x14ac:dyDescent="0.45">
      <c r="A354" s="36" t="str">
        <f t="shared" si="2"/>
        <v>24</v>
      </c>
      <c r="B354" s="4" t="str">
        <f t="shared" si="2"/>
        <v>Salida Nacional / National exit</v>
      </c>
      <c r="C354" s="46" cm="1">
        <f t="array" ref="C354">SUMPRODUCT('Distance Matrix_ex'!$B67:$W67,TRANSPOSE('Entry capacity'!C$12:C$33))/(SUM('Entry capacity'!$C$12:$C$33)-IFERROR(VLOOKUP($A354,'Entry capacity'!$A$12:$C$33,3,FALSE),0))</f>
        <v>633.47616802126777</v>
      </c>
    </row>
    <row r="355" spans="1:3" ht="15" customHeight="1" x14ac:dyDescent="0.45">
      <c r="A355" s="36" t="str">
        <f t="shared" si="2"/>
        <v>24A</v>
      </c>
      <c r="B355" s="4" t="str">
        <f t="shared" si="2"/>
        <v>Salida Nacional / National exit</v>
      </c>
      <c r="C355" s="46" cm="1">
        <f t="array" ref="C355">SUMPRODUCT('Distance Matrix_ex'!$B68:$W68,TRANSPOSE('Entry capacity'!C$12:C$33))/(SUM('Entry capacity'!$C$12:$C$33)-IFERROR(VLOOKUP($A355,'Entry capacity'!$A$12:$C$33,3,FALSE),0))</f>
        <v>633.14349043474658</v>
      </c>
    </row>
    <row r="356" spans="1:3" ht="15" customHeight="1" x14ac:dyDescent="0.45">
      <c r="A356" s="36" t="str">
        <f t="shared" si="2"/>
        <v>24E.C.</v>
      </c>
      <c r="B356" s="4" t="str">
        <f t="shared" si="2"/>
        <v>Salida Nacional / National exit</v>
      </c>
      <c r="C356" s="46" cm="1">
        <f t="array" ref="C356">SUMPRODUCT('Distance Matrix_ex'!$B69:$W69,TRANSPOSE('Entry capacity'!C$12:C$33))/(SUM('Entry capacity'!$C$12:$C$33)-IFERROR(VLOOKUP($A356,'Entry capacity'!$A$12:$C$33,3,FALSE),0))</f>
        <v>633.47612631144011</v>
      </c>
    </row>
    <row r="357" spans="1:3" ht="15" customHeight="1" x14ac:dyDescent="0.45">
      <c r="A357" s="36" t="str">
        <f t="shared" si="2"/>
        <v>25A</v>
      </c>
      <c r="B357" s="4" t="str">
        <f t="shared" si="2"/>
        <v>Salida Nacional / National exit</v>
      </c>
      <c r="C357" s="46" cm="1">
        <f t="array" ref="C357">SUMPRODUCT('Distance Matrix_ex'!$B70:$W70,TRANSPOSE('Entry capacity'!C$12:C$33))/(SUM('Entry capacity'!$C$12:$C$33)-IFERROR(VLOOKUP($A357,'Entry capacity'!$A$12:$C$33,3,FALSE),0))</f>
        <v>632.48589328967387</v>
      </c>
    </row>
    <row r="358" spans="1:3" ht="15" customHeight="1" x14ac:dyDescent="0.45">
      <c r="A358" s="36" t="str">
        <f t="shared" si="2"/>
        <v>25X</v>
      </c>
      <c r="B358" s="4" t="str">
        <f t="shared" si="2"/>
        <v>Salida Nacional / National exit</v>
      </c>
      <c r="C358" s="46" cm="1">
        <f t="array" ref="C358">SUMPRODUCT('Distance Matrix_ex'!$B71:$W71,TRANSPOSE('Entry capacity'!C$12:C$33))/(SUM('Entry capacity'!$C$12:$C$33)-IFERROR(VLOOKUP($A358,'Entry capacity'!$A$12:$C$33,3,FALSE),0))</f>
        <v>632.40393347804979</v>
      </c>
    </row>
    <row r="359" spans="1:3" ht="15" customHeight="1" x14ac:dyDescent="0.45">
      <c r="A359" s="36" t="str">
        <f t="shared" ref="A359:B378" si="3">A72</f>
        <v>25X</v>
      </c>
      <c r="B359" s="4" t="str">
        <f t="shared" si="3"/>
        <v>Salida Nacional / National exit</v>
      </c>
      <c r="C359" s="46" cm="1">
        <f t="array" ref="C359">SUMPRODUCT('Distance Matrix_ex'!$B72:$W72,TRANSPOSE('Entry capacity'!C$12:C$33))/(SUM('Entry capacity'!$C$12:$C$33)-IFERROR(VLOOKUP($A359,'Entry capacity'!$A$12:$C$33,3,FALSE),0))</f>
        <v>631.57812059746573</v>
      </c>
    </row>
    <row r="360" spans="1:3" ht="15" customHeight="1" x14ac:dyDescent="0.45">
      <c r="A360" s="36" t="str">
        <f t="shared" si="3"/>
        <v>27X</v>
      </c>
      <c r="B360" s="4" t="str">
        <f t="shared" si="3"/>
        <v>Salida Nacional / National exit</v>
      </c>
      <c r="C360" s="46" cm="1">
        <f t="array" ref="C360">SUMPRODUCT('Distance Matrix_ex'!$B73:$W73,TRANSPOSE('Entry capacity'!C$12:C$33))/(SUM('Entry capacity'!$C$12:$C$33)-IFERROR(VLOOKUP($A360,'Entry capacity'!$A$12:$C$33,3,FALSE),0))</f>
        <v>630.7166875239418</v>
      </c>
    </row>
    <row r="361" spans="1:3" ht="15" customHeight="1" x14ac:dyDescent="0.45">
      <c r="A361" s="36" t="str">
        <f t="shared" si="3"/>
        <v>28</v>
      </c>
      <c r="B361" s="4" t="str">
        <f t="shared" si="3"/>
        <v>Salida Nacional / National exit</v>
      </c>
      <c r="C361" s="46" cm="1">
        <f t="array" ref="C361">SUMPRODUCT('Distance Matrix_ex'!$B74:$W74,TRANSPOSE('Entry capacity'!C$12:C$33))/(SUM('Entry capacity'!$C$12:$C$33)-IFERROR(VLOOKUP($A361,'Entry capacity'!$A$12:$C$33,3,FALSE),0))</f>
        <v>630.3544376695113</v>
      </c>
    </row>
    <row r="362" spans="1:3" ht="15" customHeight="1" x14ac:dyDescent="0.45">
      <c r="A362" s="36" t="str">
        <f t="shared" si="3"/>
        <v>28A</v>
      </c>
      <c r="B362" s="4" t="str">
        <f t="shared" si="3"/>
        <v>Salida Nacional / National exit</v>
      </c>
      <c r="C362" s="46" cm="1">
        <f t="array" ref="C362">SUMPRODUCT('Distance Matrix_ex'!$B75:$W75,TRANSPOSE('Entry capacity'!C$12:C$33))/(SUM('Entry capacity'!$C$12:$C$33)-IFERROR(VLOOKUP($A362,'Entry capacity'!$A$12:$C$33,3,FALSE),0))</f>
        <v>629.89850754184488</v>
      </c>
    </row>
    <row r="363" spans="1:3" ht="15" customHeight="1" x14ac:dyDescent="0.45">
      <c r="A363" s="36" t="str">
        <f t="shared" si="3"/>
        <v>29</v>
      </c>
      <c r="B363" s="4" t="str">
        <f t="shared" si="3"/>
        <v>Salida Nacional / National exit</v>
      </c>
      <c r="C363" s="46" cm="1">
        <f t="array" ref="C363">SUMPRODUCT('Distance Matrix_ex'!$B76:$W76,TRANSPOSE('Entry capacity'!C$12:C$33))/(SUM('Entry capacity'!$C$12:$C$33)-IFERROR(VLOOKUP($A363,'Entry capacity'!$A$12:$C$33,3,FALSE),0))</f>
        <v>627.2662579495061</v>
      </c>
    </row>
    <row r="364" spans="1:3" ht="15" customHeight="1" x14ac:dyDescent="0.45">
      <c r="A364" s="36" t="str">
        <f t="shared" si="3"/>
        <v>30</v>
      </c>
      <c r="B364" s="4" t="str">
        <f t="shared" si="3"/>
        <v>Salida Nacional / National exit</v>
      </c>
      <c r="C364" s="46" cm="1">
        <f t="array" ref="C364">SUMPRODUCT('Distance Matrix_ex'!$B77:$W77,TRANSPOSE('Entry capacity'!C$12:C$33))/(SUM('Entry capacity'!$C$12:$C$33)-IFERROR(VLOOKUP($A364,'Entry capacity'!$A$12:$C$33,3,FALSE),0))</f>
        <v>619.89320838933224</v>
      </c>
    </row>
    <row r="365" spans="1:3" ht="15" customHeight="1" x14ac:dyDescent="0.45">
      <c r="A365" s="36" t="str">
        <f t="shared" si="3"/>
        <v>32</v>
      </c>
      <c r="B365" s="4" t="str">
        <f t="shared" si="3"/>
        <v>Salida Nacional / National exit</v>
      </c>
      <c r="C365" s="46" cm="1">
        <f t="array" ref="C365">SUMPRODUCT('Distance Matrix_ex'!$B78:$W78,TRANSPOSE('Entry capacity'!C$12:C$33))/(SUM('Entry capacity'!$C$12:$C$33)-IFERROR(VLOOKUP($A365,'Entry capacity'!$A$12:$C$33,3,FALSE),0))</f>
        <v>615.75336878400356</v>
      </c>
    </row>
    <row r="366" spans="1:3" ht="15" customHeight="1" x14ac:dyDescent="0.45">
      <c r="A366" s="36" t="str">
        <f t="shared" si="3"/>
        <v>33</v>
      </c>
      <c r="B366" s="4" t="str">
        <f t="shared" si="3"/>
        <v>Salida Nacional / National exit</v>
      </c>
      <c r="C366" s="46" cm="1">
        <f t="array" ref="C366">SUMPRODUCT('Distance Matrix_ex'!$B79:$W79,TRANSPOSE('Entry capacity'!C$12:C$33))/(SUM('Entry capacity'!$C$12:$C$33)-IFERROR(VLOOKUP($A366,'Entry capacity'!$A$12:$C$33,3,FALSE),0))</f>
        <v>616.92213227748516</v>
      </c>
    </row>
    <row r="367" spans="1:3" ht="15" customHeight="1" x14ac:dyDescent="0.45">
      <c r="A367" s="36" t="str">
        <f t="shared" si="3"/>
        <v>33X</v>
      </c>
      <c r="B367" s="4" t="str">
        <f t="shared" si="3"/>
        <v>Salida Nacional / National exit</v>
      </c>
      <c r="C367" s="46" cm="1">
        <f t="array" ref="C367">SUMPRODUCT('Distance Matrix_ex'!$B80:$W80,TRANSPOSE('Entry capacity'!C$12:C$33))/(SUM('Entry capacity'!$C$12:$C$33)-IFERROR(VLOOKUP($A367,'Entry capacity'!$A$12:$C$33,3,FALSE),0))</f>
        <v>617.63463441176941</v>
      </c>
    </row>
    <row r="368" spans="1:3" ht="15" customHeight="1" x14ac:dyDescent="0.45">
      <c r="A368" s="36" t="str">
        <f t="shared" si="3"/>
        <v>34</v>
      </c>
      <c r="B368" s="4" t="str">
        <f t="shared" si="3"/>
        <v>Salida Nacional / National exit</v>
      </c>
      <c r="C368" s="46" cm="1">
        <f t="array" ref="C368">SUMPRODUCT('Distance Matrix_ex'!$B81:$W81,TRANSPOSE('Entry capacity'!C$12:C$33))/(SUM('Entry capacity'!$C$12:$C$33)-IFERROR(VLOOKUP($A368,'Entry capacity'!$A$12:$C$33,3,FALSE),0))</f>
        <v>618.16047125500438</v>
      </c>
    </row>
    <row r="369" spans="1:3" ht="15" customHeight="1" x14ac:dyDescent="0.45">
      <c r="A369" s="36" t="str">
        <f t="shared" si="3"/>
        <v>34</v>
      </c>
      <c r="B369" s="4" t="str">
        <f t="shared" si="3"/>
        <v>Salida Nacional / National exit</v>
      </c>
      <c r="C369" s="46" cm="1">
        <f t="array" ref="C369">SUMPRODUCT('Distance Matrix_ex'!$B82:$W82,TRANSPOSE('Entry capacity'!C$12:C$33))/(SUM('Entry capacity'!$C$12:$C$33)-IFERROR(VLOOKUP($A369,'Entry capacity'!$A$12:$C$33,3,FALSE),0))</f>
        <v>609.86032372810166</v>
      </c>
    </row>
    <row r="370" spans="1:3" ht="15" customHeight="1" x14ac:dyDescent="0.45">
      <c r="A370" s="36" t="str">
        <f t="shared" si="3"/>
        <v>35X</v>
      </c>
      <c r="B370" s="4" t="str">
        <f t="shared" si="3"/>
        <v>Salida Nacional / National exit</v>
      </c>
      <c r="C370" s="46" cm="1">
        <f t="array" ref="C370">SUMPRODUCT('Distance Matrix_ex'!$B83:$W83,TRANSPOSE('Entry capacity'!C$12:C$33))/(SUM('Entry capacity'!$C$12:$C$33)-IFERROR(VLOOKUP($A370,'Entry capacity'!$A$12:$C$33,3,FALSE),0))</f>
        <v>622.56302963222117</v>
      </c>
    </row>
    <row r="371" spans="1:3" ht="15" customHeight="1" x14ac:dyDescent="0.45">
      <c r="A371" s="36" t="str">
        <f t="shared" si="3"/>
        <v>36</v>
      </c>
      <c r="B371" s="4" t="str">
        <f t="shared" si="3"/>
        <v>Salida Nacional / National exit</v>
      </c>
      <c r="C371" s="46" cm="1">
        <f t="array" ref="C371">SUMPRODUCT('Distance Matrix_ex'!$B84:$W84,TRANSPOSE('Entry capacity'!C$12:C$33))/(SUM('Entry capacity'!$C$12:$C$33)-IFERROR(VLOOKUP($A371,'Entry capacity'!$A$12:$C$33,3,FALSE),0))</f>
        <v>632.45321167908446</v>
      </c>
    </row>
    <row r="372" spans="1:3" ht="15" customHeight="1" x14ac:dyDescent="0.45">
      <c r="A372" s="36" t="str">
        <f t="shared" si="3"/>
        <v>38</v>
      </c>
      <c r="B372" s="4" t="str">
        <f t="shared" si="3"/>
        <v>Salida Nacional / National exit</v>
      </c>
      <c r="C372" s="46" cm="1">
        <f t="array" ref="C372">SUMPRODUCT('Distance Matrix_ex'!$B85:$W85,TRANSPOSE('Entry capacity'!C$12:C$33))/(SUM('Entry capacity'!$C$12:$C$33)-IFERROR(VLOOKUP($A372,'Entry capacity'!$A$12:$C$33,3,FALSE),0))</f>
        <v>640.53045401330462</v>
      </c>
    </row>
    <row r="373" spans="1:3" ht="15" customHeight="1" x14ac:dyDescent="0.45">
      <c r="A373" s="36" t="str">
        <f t="shared" si="3"/>
        <v>38X.02</v>
      </c>
      <c r="B373" s="4" t="str">
        <f t="shared" si="3"/>
        <v>Salida Nacional / National exit</v>
      </c>
      <c r="C373" s="46" cm="1">
        <f t="array" ref="C373">SUMPRODUCT('Distance Matrix_ex'!$B86:$W86,TRANSPOSE('Entry capacity'!C$12:C$33))/(SUM('Entry capacity'!$C$12:$C$33)-IFERROR(VLOOKUP($A373,'Entry capacity'!$A$12:$C$33,3,FALSE),0))</f>
        <v>647.04579211379746</v>
      </c>
    </row>
    <row r="374" spans="1:3" ht="15" customHeight="1" x14ac:dyDescent="0.45">
      <c r="A374" s="36" t="str">
        <f t="shared" si="3"/>
        <v>39.01</v>
      </c>
      <c r="B374" s="4" t="str">
        <f t="shared" si="3"/>
        <v>Salida Nacional / National exit</v>
      </c>
      <c r="C374" s="46" cm="1">
        <f t="array" ref="C374">SUMPRODUCT('Distance Matrix_ex'!$B87:$W87,TRANSPOSE('Entry capacity'!C$12:C$33))/(SUM('Entry capacity'!$C$12:$C$33)-IFERROR(VLOOKUP($A374,'Entry capacity'!$A$12:$C$33,3,FALSE),0))</f>
        <v>650.41701364120297</v>
      </c>
    </row>
    <row r="375" spans="1:3" ht="15" customHeight="1" x14ac:dyDescent="0.45">
      <c r="A375" s="36" t="str">
        <f t="shared" si="3"/>
        <v>4</v>
      </c>
      <c r="B375" s="4" t="str">
        <f t="shared" si="3"/>
        <v>Salida Nacional / National exit</v>
      </c>
      <c r="C375" s="46" cm="1">
        <f t="array" ref="C375">SUMPRODUCT('Distance Matrix_ex'!$B88:$W88,TRANSPOSE('Entry capacity'!C$12:C$33))/(SUM('Entry capacity'!$C$12:$C$33)-IFERROR(VLOOKUP($A375,'Entry capacity'!$A$12:$C$33,3,FALSE),0))</f>
        <v>744.62075347311918</v>
      </c>
    </row>
    <row r="376" spans="1:3" ht="15" customHeight="1" x14ac:dyDescent="0.45">
      <c r="A376" s="36" t="str">
        <f t="shared" si="3"/>
        <v>40</v>
      </c>
      <c r="B376" s="4" t="str">
        <f t="shared" si="3"/>
        <v>Salida Nacional / National exit</v>
      </c>
      <c r="C376" s="46" cm="1">
        <f t="array" ref="C376">SUMPRODUCT('Distance Matrix_ex'!$B89:$W89,TRANSPOSE('Entry capacity'!C$12:C$33))/(SUM('Entry capacity'!$C$12:$C$33)-IFERROR(VLOOKUP($A376,'Entry capacity'!$A$12:$C$33,3,FALSE),0))</f>
        <v>658.49823940199258</v>
      </c>
    </row>
    <row r="377" spans="1:3" ht="15" customHeight="1" x14ac:dyDescent="0.45">
      <c r="A377" s="36" t="str">
        <f t="shared" si="3"/>
        <v>41.01</v>
      </c>
      <c r="B377" s="4" t="str">
        <f t="shared" si="3"/>
        <v>Salida Nacional / National exit</v>
      </c>
      <c r="C377" s="46" cm="1">
        <f t="array" ref="C377">SUMPRODUCT('Distance Matrix_ex'!$B90:$W90,TRANSPOSE('Entry capacity'!C$12:C$33))/(SUM('Entry capacity'!$C$12:$C$33)-IFERROR(VLOOKUP($A377,'Entry capacity'!$A$12:$C$33,3,FALSE),0))</f>
        <v>671.00300380463284</v>
      </c>
    </row>
    <row r="378" spans="1:3" ht="15" customHeight="1" x14ac:dyDescent="0.45">
      <c r="A378" s="36" t="str">
        <f t="shared" si="3"/>
        <v>41.02</v>
      </c>
      <c r="B378" s="4" t="str">
        <f t="shared" si="3"/>
        <v>Salida Nacional / National exit</v>
      </c>
      <c r="C378" s="46" cm="1">
        <f t="array" ref="C378">SUMPRODUCT('Distance Matrix_ex'!$B91:$W91,TRANSPOSE('Entry capacity'!C$12:C$33))/(SUM('Entry capacity'!$C$12:$C$33)-IFERROR(VLOOKUP($A378,'Entry capacity'!$A$12:$C$33,3,FALSE),0))</f>
        <v>683.54745985684394</v>
      </c>
    </row>
    <row r="379" spans="1:3" ht="15" customHeight="1" x14ac:dyDescent="0.45">
      <c r="A379" s="36" t="str">
        <f t="shared" ref="A379:B398" si="4">A92</f>
        <v>41.02</v>
      </c>
      <c r="B379" s="4" t="str">
        <f t="shared" si="4"/>
        <v>Salida Nacional / National exit</v>
      </c>
      <c r="C379" s="46" cm="1">
        <f t="array" ref="C379">SUMPRODUCT('Distance Matrix_ex'!$B92:$W92,TRANSPOSE('Entry capacity'!C$12:C$33))/(SUM('Entry capacity'!$C$12:$C$33)-IFERROR(VLOOKUP($A379,'Entry capacity'!$A$12:$C$33,3,FALSE),0))</f>
        <v>688.60465911200731</v>
      </c>
    </row>
    <row r="380" spans="1:3" ht="15" customHeight="1" x14ac:dyDescent="0.45">
      <c r="A380" s="36" t="str">
        <f t="shared" si="4"/>
        <v>41.03X01</v>
      </c>
      <c r="B380" s="4" t="str">
        <f t="shared" si="4"/>
        <v>Salida Nacional / National exit</v>
      </c>
      <c r="C380" s="46" cm="1">
        <f t="array" ref="C380">SUMPRODUCT('Distance Matrix_ex'!$B93:$W93,TRANSPOSE('Entry capacity'!C$12:C$33))/(SUM('Entry capacity'!$C$12:$C$33)-IFERROR(VLOOKUP($A380,'Entry capacity'!$A$12:$C$33,3,FALSE),0))</f>
        <v>692.03081694872685</v>
      </c>
    </row>
    <row r="381" spans="1:3" ht="15" customHeight="1" x14ac:dyDescent="0.45">
      <c r="A381" s="36" t="str">
        <f t="shared" si="4"/>
        <v>41.04</v>
      </c>
      <c r="B381" s="4" t="str">
        <f t="shared" si="4"/>
        <v>Salida Nacional / National exit</v>
      </c>
      <c r="C381" s="46" cm="1">
        <f t="array" ref="C381">SUMPRODUCT('Distance Matrix_ex'!$B94:$W94,TRANSPOSE('Entry capacity'!C$12:C$33))/(SUM('Entry capacity'!$C$12:$C$33)-IFERROR(VLOOKUP($A381,'Entry capacity'!$A$12:$C$33,3,FALSE),0))</f>
        <v>700.19961605276694</v>
      </c>
    </row>
    <row r="382" spans="1:3" ht="15" customHeight="1" x14ac:dyDescent="0.45">
      <c r="A382" s="36" t="str">
        <f t="shared" si="4"/>
        <v>41.05</v>
      </c>
      <c r="B382" s="4" t="str">
        <f t="shared" si="4"/>
        <v>Salida Nacional / National exit</v>
      </c>
      <c r="C382" s="46" cm="1">
        <f t="array" ref="C382">SUMPRODUCT('Distance Matrix_ex'!$B95:$W95,TRANSPOSE('Entry capacity'!C$12:C$33))/(SUM('Entry capacity'!$C$12:$C$33)-IFERROR(VLOOKUP($A382,'Entry capacity'!$A$12:$C$33,3,FALSE),0))</f>
        <v>707.15290095687169</v>
      </c>
    </row>
    <row r="383" spans="1:3" ht="15" customHeight="1" x14ac:dyDescent="0.45">
      <c r="A383" s="36" t="str">
        <f t="shared" si="4"/>
        <v>41.06</v>
      </c>
      <c r="B383" s="4" t="str">
        <f t="shared" si="4"/>
        <v>Salida Nacional / National exit</v>
      </c>
      <c r="C383" s="46" cm="1">
        <f t="array" ref="C383">SUMPRODUCT('Distance Matrix_ex'!$B96:$W96,TRANSPOSE('Entry capacity'!C$12:C$33))/(SUM('Entry capacity'!$C$12:$C$33)-IFERROR(VLOOKUP($A383,'Entry capacity'!$A$12:$C$33,3,FALSE),0))</f>
        <v>715.50519222048683</v>
      </c>
    </row>
    <row r="384" spans="1:3" ht="15" customHeight="1" x14ac:dyDescent="0.45">
      <c r="A384" s="36" t="str">
        <f t="shared" si="4"/>
        <v>41.07X</v>
      </c>
      <c r="B384" s="4" t="str">
        <f t="shared" si="4"/>
        <v>Salida Nacional / National exit</v>
      </c>
      <c r="C384" s="46" cm="1">
        <f t="array" ref="C384">SUMPRODUCT('Distance Matrix_ex'!$B97:$W97,TRANSPOSE('Entry capacity'!C$12:C$33))/(SUM('Entry capacity'!$C$12:$C$33)-IFERROR(VLOOKUP($A384,'Entry capacity'!$A$12:$C$33,3,FALSE),0))</f>
        <v>717.92651204048639</v>
      </c>
    </row>
    <row r="385" spans="1:3" ht="15" customHeight="1" x14ac:dyDescent="0.45">
      <c r="A385" s="36" t="str">
        <f t="shared" si="4"/>
        <v>41.08</v>
      </c>
      <c r="B385" s="4" t="str">
        <f t="shared" si="4"/>
        <v>Salida Nacional / National exit</v>
      </c>
      <c r="C385" s="46" cm="1">
        <f t="array" ref="C385">SUMPRODUCT('Distance Matrix_ex'!$B98:$W98,TRANSPOSE('Entry capacity'!C$12:C$33))/(SUM('Entry capacity'!$C$12:$C$33)-IFERROR(VLOOKUP($A385,'Entry capacity'!$A$12:$C$33,3,FALSE),0))</f>
        <v>731.91366306163081</v>
      </c>
    </row>
    <row r="386" spans="1:3" ht="15" customHeight="1" x14ac:dyDescent="0.45">
      <c r="A386" s="36" t="str">
        <f t="shared" si="4"/>
        <v>41.09</v>
      </c>
      <c r="B386" s="4" t="str">
        <f t="shared" si="4"/>
        <v>Salida Nacional / National exit</v>
      </c>
      <c r="C386" s="46" cm="1">
        <f t="array" ref="C386">SUMPRODUCT('Distance Matrix_ex'!$B99:$W99,TRANSPOSE('Entry capacity'!C$12:C$33))/(SUM('Entry capacity'!$C$12:$C$33)-IFERROR(VLOOKUP($A386,'Entry capacity'!$A$12:$C$33,3,FALSE),0))</f>
        <v>748.68814736393733</v>
      </c>
    </row>
    <row r="387" spans="1:3" ht="15" customHeight="1" x14ac:dyDescent="0.45">
      <c r="A387" s="36" t="str">
        <f t="shared" si="4"/>
        <v>41.10</v>
      </c>
      <c r="B387" s="4" t="str">
        <f t="shared" si="4"/>
        <v>Salida Nacional / National exit</v>
      </c>
      <c r="C387" s="46" cm="1">
        <f t="array" ref="C387">SUMPRODUCT('Distance Matrix_ex'!$B100:$W100,TRANSPOSE('Entry capacity'!C$12:C$33))/(SUM('Entry capacity'!$C$12:$C$33)-IFERROR(VLOOKUP($A387,'Entry capacity'!$A$12:$C$33,3,FALSE),0))</f>
        <v>760.80542590179391</v>
      </c>
    </row>
    <row r="388" spans="1:3" ht="15" customHeight="1" x14ac:dyDescent="0.45">
      <c r="A388" s="36" t="str">
        <f t="shared" si="4"/>
        <v>41-16</v>
      </c>
      <c r="B388" s="4" t="str">
        <f t="shared" si="4"/>
        <v>Salida Nacional / National exit</v>
      </c>
      <c r="C388" s="46" cm="1">
        <f t="array" ref="C388">SUMPRODUCT('Distance Matrix_ex'!$B101:$W101,TRANSPOSE('Entry capacity'!C$12:C$33))/(SUM('Entry capacity'!$C$12:$C$33)-IFERROR(VLOOKUP($A388,'Entry capacity'!$A$12:$C$33,3,FALSE),0))</f>
        <v>660.24589730679998</v>
      </c>
    </row>
    <row r="389" spans="1:3" ht="15" customHeight="1" x14ac:dyDescent="0.45">
      <c r="A389" s="36" t="str">
        <f t="shared" si="4"/>
        <v>41-16</v>
      </c>
      <c r="B389" s="4" t="str">
        <f t="shared" si="4"/>
        <v>Salida Nacional / National exit</v>
      </c>
      <c r="C389" s="46" cm="1">
        <f t="array" ref="C389">SUMPRODUCT('Distance Matrix_ex'!$B102:$W102,TRANSPOSE('Entry capacity'!C$12:C$33))/(SUM('Entry capacity'!$C$12:$C$33)-IFERROR(VLOOKUP($A389,'Entry capacity'!$A$12:$C$33,3,FALSE),0))</f>
        <v>660.31652775427199</v>
      </c>
    </row>
    <row r="390" spans="1:3" ht="15" customHeight="1" x14ac:dyDescent="0.45">
      <c r="A390" s="36" t="str">
        <f t="shared" si="4"/>
        <v>43X.00</v>
      </c>
      <c r="B390" s="4" t="str">
        <f t="shared" si="4"/>
        <v>Salida Nacional / National exit</v>
      </c>
      <c r="C390" s="46" cm="1">
        <f t="array" ref="C390">SUMPRODUCT('Distance Matrix_ex'!$B103:$W103,TRANSPOSE('Entry capacity'!C$12:C$33))/(SUM('Entry capacity'!$C$12:$C$33)-IFERROR(VLOOKUP($A390,'Entry capacity'!$A$12:$C$33,3,FALSE),0))</f>
        <v>652.52442154925336</v>
      </c>
    </row>
    <row r="391" spans="1:3" ht="15" customHeight="1" x14ac:dyDescent="0.45">
      <c r="A391" s="36" t="str">
        <f t="shared" si="4"/>
        <v>45.01DXC</v>
      </c>
      <c r="B391" s="4" t="str">
        <f t="shared" si="4"/>
        <v>Salida Nacional / National exit</v>
      </c>
      <c r="C391" s="46" cm="1">
        <f t="array" ref="C391">SUMPRODUCT('Distance Matrix_ex'!$B104:$W104,TRANSPOSE('Entry capacity'!C$12:C$33))/(SUM('Entry capacity'!$C$12:$C$33)-IFERROR(VLOOKUP($A391,'Entry capacity'!$A$12:$C$33,3,FALSE),0))</f>
        <v>658.94296358563156</v>
      </c>
    </row>
    <row r="392" spans="1:3" ht="15" customHeight="1" x14ac:dyDescent="0.45">
      <c r="A392" s="36" t="str">
        <f t="shared" si="4"/>
        <v>45.02</v>
      </c>
      <c r="B392" s="4" t="str">
        <f t="shared" si="4"/>
        <v>Salida Nacional / National exit</v>
      </c>
      <c r="C392" s="46" cm="1">
        <f t="array" ref="C392">SUMPRODUCT('Distance Matrix_ex'!$B105:$W105,TRANSPOSE('Entry capacity'!C$12:C$33))/(SUM('Entry capacity'!$C$12:$C$33)-IFERROR(VLOOKUP($A392,'Entry capacity'!$A$12:$C$33,3,FALSE),0))</f>
        <v>666.13223864950646</v>
      </c>
    </row>
    <row r="393" spans="1:3" ht="15" customHeight="1" x14ac:dyDescent="0.45">
      <c r="A393" s="36" t="str">
        <f t="shared" si="4"/>
        <v>45.03</v>
      </c>
      <c r="B393" s="4" t="str">
        <f t="shared" si="4"/>
        <v>Salida Nacional / National exit</v>
      </c>
      <c r="C393" s="46" cm="1">
        <f t="array" ref="C393">SUMPRODUCT('Distance Matrix_ex'!$B106:$W106,TRANSPOSE('Entry capacity'!C$12:C$33))/(SUM('Entry capacity'!$C$12:$C$33)-IFERROR(VLOOKUP($A393,'Entry capacity'!$A$12:$C$33,3,FALSE),0))</f>
        <v>667.79719715549754</v>
      </c>
    </row>
    <row r="394" spans="1:3" ht="15" customHeight="1" x14ac:dyDescent="0.45">
      <c r="A394" s="36" t="str">
        <f t="shared" si="4"/>
        <v>45.04</v>
      </c>
      <c r="B394" s="4" t="str">
        <f t="shared" si="4"/>
        <v>Salida Nacional / National exit</v>
      </c>
      <c r="C394" s="46" cm="1">
        <f t="array" ref="C394">SUMPRODUCT('Distance Matrix_ex'!$B107:$W107,TRANSPOSE('Entry capacity'!C$12:C$33))/(SUM('Entry capacity'!$C$12:$C$33)-IFERROR(VLOOKUP($A394,'Entry capacity'!$A$12:$C$33,3,FALSE),0))</f>
        <v>668.98307501826025</v>
      </c>
    </row>
    <row r="395" spans="1:3" ht="15" customHeight="1" x14ac:dyDescent="0.45">
      <c r="A395" s="36" t="str">
        <f t="shared" si="4"/>
        <v>45-16</v>
      </c>
      <c r="B395" s="4" t="str">
        <f t="shared" si="4"/>
        <v>Salida Nacional / National exit</v>
      </c>
      <c r="C395" s="46" cm="1">
        <f t="array" ref="C395">SUMPRODUCT('Distance Matrix_ex'!$B108:$W108,TRANSPOSE('Entry capacity'!C$12:C$33))/(SUM('Entry capacity'!$C$12:$C$33)-IFERROR(VLOOKUP($A395,'Entry capacity'!$A$12:$C$33,3,FALSE),0))</f>
        <v>658.84574612420829</v>
      </c>
    </row>
    <row r="396" spans="1:3" ht="15" customHeight="1" x14ac:dyDescent="0.45">
      <c r="A396" s="36" t="str">
        <f t="shared" si="4"/>
        <v>5D.03</v>
      </c>
      <c r="B396" s="4" t="str">
        <f t="shared" si="4"/>
        <v>Salida Nacional / National exit</v>
      </c>
      <c r="C396" s="46" cm="1">
        <f t="array" ref="C396">SUMPRODUCT('Distance Matrix_ex'!$B109:$W109,TRANSPOSE('Entry capacity'!C$12:C$33))/(SUM('Entry capacity'!$C$12:$C$33)-IFERROR(VLOOKUP($A396,'Entry capacity'!$A$12:$C$33,3,FALSE),0))</f>
        <v>773.47323302679877</v>
      </c>
    </row>
    <row r="397" spans="1:3" ht="15" customHeight="1" x14ac:dyDescent="0.45">
      <c r="A397" s="36" t="str">
        <f t="shared" si="4"/>
        <v>5D.03.04</v>
      </c>
      <c r="B397" s="4" t="str">
        <f t="shared" si="4"/>
        <v>Salida Nacional / National exit</v>
      </c>
      <c r="C397" s="46" cm="1">
        <f t="array" ref="C397">SUMPRODUCT('Distance Matrix_ex'!$B110:$W110,TRANSPOSE('Entry capacity'!C$12:C$33))/(SUM('Entry capacity'!$C$12:$C$33)-IFERROR(VLOOKUP($A397,'Entry capacity'!$A$12:$C$33,3,FALSE),0))</f>
        <v>776.45372242650171</v>
      </c>
    </row>
    <row r="398" spans="1:3" ht="15" customHeight="1" x14ac:dyDescent="0.45">
      <c r="A398" s="36" t="str">
        <f t="shared" si="4"/>
        <v>6</v>
      </c>
      <c r="B398" s="4" t="str">
        <f t="shared" si="4"/>
        <v>Salida Nacional / National exit</v>
      </c>
      <c r="C398" s="46" cm="1">
        <f t="array" ref="C398">SUMPRODUCT('Distance Matrix_ex'!$B111:$W111,TRANSPOSE('Entry capacity'!C$12:C$33))/(SUM('Entry capacity'!$C$12:$C$33)-IFERROR(VLOOKUP($A398,'Entry capacity'!$A$12:$C$33,3,FALSE),0))</f>
        <v>724.06095172748837</v>
      </c>
    </row>
    <row r="399" spans="1:3" ht="15" customHeight="1" x14ac:dyDescent="0.45">
      <c r="A399" s="36" t="str">
        <f t="shared" ref="A399:B418" si="5">A112</f>
        <v>6</v>
      </c>
      <c r="B399" s="4" t="str">
        <f t="shared" si="5"/>
        <v>Salida Nacional / National exit</v>
      </c>
      <c r="C399" s="46" cm="1">
        <f t="array" ref="C399">SUMPRODUCT('Distance Matrix_ex'!$B112:$W112,TRANSPOSE('Entry capacity'!C$12:C$33))/(SUM('Entry capacity'!$C$12:$C$33)-IFERROR(VLOOKUP($A399,'Entry capacity'!$A$12:$C$33,3,FALSE),0))</f>
        <v>716.09711026428886</v>
      </c>
    </row>
    <row r="400" spans="1:3" ht="15" customHeight="1" x14ac:dyDescent="0.45">
      <c r="A400" s="36" t="str">
        <f t="shared" si="5"/>
        <v>7B</v>
      </c>
      <c r="B400" s="4" t="str">
        <f t="shared" si="5"/>
        <v>Salida Nacional / National exit</v>
      </c>
      <c r="C400" s="46" cm="1">
        <f t="array" ref="C400">SUMPRODUCT('Distance Matrix_ex'!$B113:$W113,TRANSPOSE('Entry capacity'!C$12:C$33))/(SUM('Entry capacity'!$C$12:$C$33)-IFERROR(VLOOKUP($A400,'Entry capacity'!$A$12:$C$33,3,FALSE),0))</f>
        <v>711.65249850370674</v>
      </c>
    </row>
    <row r="401" spans="1:3" ht="15" customHeight="1" x14ac:dyDescent="0.45">
      <c r="A401" s="36" t="str">
        <f t="shared" si="5"/>
        <v>9E.C.</v>
      </c>
      <c r="B401" s="4" t="str">
        <f t="shared" si="5"/>
        <v>Salida Nacional / National exit</v>
      </c>
      <c r="C401" s="46" cm="1">
        <f t="array" ref="C401">SUMPRODUCT('Distance Matrix_ex'!$B114:$W114,TRANSPOSE('Entry capacity'!C$12:C$33))/(SUM('Entry capacity'!$C$12:$C$33)-IFERROR(VLOOKUP($A401,'Entry capacity'!$A$12:$C$33,3,FALSE),0))</f>
        <v>703.16346365864149</v>
      </c>
    </row>
    <row r="402" spans="1:3" ht="15" customHeight="1" x14ac:dyDescent="0.45">
      <c r="A402" s="36" t="str">
        <f t="shared" si="5"/>
        <v>A1</v>
      </c>
      <c r="B402" s="4" t="str">
        <f t="shared" si="5"/>
        <v>Salida Nacional / National exit</v>
      </c>
      <c r="C402" s="46" cm="1">
        <f t="array" ref="C402">SUMPRODUCT('Distance Matrix_ex'!$B115:$W115,TRANSPOSE('Entry capacity'!C$12:C$33))/(SUM('Entry capacity'!$C$12:$C$33)-IFERROR(VLOOKUP($A402,'Entry capacity'!$A$12:$C$33,3,FALSE),0))</f>
        <v>752.82673509749884</v>
      </c>
    </row>
    <row r="403" spans="1:3" ht="15" customHeight="1" x14ac:dyDescent="0.45">
      <c r="A403" s="36" t="str">
        <f t="shared" si="5"/>
        <v>A10</v>
      </c>
      <c r="B403" s="4" t="str">
        <f t="shared" si="5"/>
        <v>Salida Nacional / National exit</v>
      </c>
      <c r="C403" s="46" cm="1">
        <f t="array" ref="C403">SUMPRODUCT('Distance Matrix_ex'!$B116:$W116,TRANSPOSE('Entry capacity'!C$12:C$33))/(SUM('Entry capacity'!$C$12:$C$33)-IFERROR(VLOOKUP($A403,'Entry capacity'!$A$12:$C$33,3,FALSE),0))</f>
        <v>636.28060711101728</v>
      </c>
    </row>
    <row r="404" spans="1:3" ht="15" customHeight="1" x14ac:dyDescent="0.45">
      <c r="A404" s="36" t="str">
        <f t="shared" si="5"/>
        <v>A3</v>
      </c>
      <c r="B404" s="4" t="str">
        <f t="shared" si="5"/>
        <v>Salida Nacional / National exit</v>
      </c>
      <c r="C404" s="46" cm="1">
        <f t="array" ref="C404">SUMPRODUCT('Distance Matrix_ex'!$B117:$W117,TRANSPOSE('Entry capacity'!C$12:C$33))/(SUM('Entry capacity'!$C$12:$C$33)-IFERROR(VLOOKUP($A404,'Entry capacity'!$A$12:$C$33,3,FALSE),0))</f>
        <v>708.65055522292096</v>
      </c>
    </row>
    <row r="405" spans="1:3" ht="15" customHeight="1" x14ac:dyDescent="0.45">
      <c r="A405" s="36" t="str">
        <f t="shared" si="5"/>
        <v>A36L</v>
      </c>
      <c r="B405" s="4" t="str">
        <f t="shared" si="5"/>
        <v>Salida Nacional / National exit</v>
      </c>
      <c r="C405" s="46" cm="1">
        <f t="array" ref="C405">SUMPRODUCT('Distance Matrix_ex'!$B118:$W118,TRANSPOSE('Entry capacity'!C$12:C$33))/(SUM('Entry capacity'!$C$12:$C$33)-IFERROR(VLOOKUP($A405,'Entry capacity'!$A$12:$C$33,3,FALSE),0))</f>
        <v>776.45272242650196</v>
      </c>
    </row>
    <row r="406" spans="1:3" ht="15" customHeight="1" x14ac:dyDescent="0.45">
      <c r="A406" s="36" t="str">
        <f t="shared" si="5"/>
        <v>A5A</v>
      </c>
      <c r="B406" s="4" t="str">
        <f t="shared" si="5"/>
        <v>Salida Nacional / National exit</v>
      </c>
      <c r="C406" s="46" cm="1">
        <f t="array" ref="C406">SUMPRODUCT('Distance Matrix_ex'!$B119:$W119,TRANSPOSE('Entry capacity'!C$12:C$33))/(SUM('Entry capacity'!$C$12:$C$33)-IFERROR(VLOOKUP($A406,'Entry capacity'!$A$12:$C$33,3,FALSE),0))</f>
        <v>691.03655754479394</v>
      </c>
    </row>
    <row r="407" spans="1:3" ht="15" customHeight="1" x14ac:dyDescent="0.45">
      <c r="A407" s="36" t="str">
        <f t="shared" si="5"/>
        <v>A6</v>
      </c>
      <c r="B407" s="4" t="str">
        <f t="shared" si="5"/>
        <v>Salida Nacional / National exit</v>
      </c>
      <c r="C407" s="46" cm="1">
        <f t="array" ref="C407">SUMPRODUCT('Distance Matrix_ex'!$B120:$W120,TRANSPOSE('Entry capacity'!C$12:C$33))/(SUM('Entry capacity'!$C$12:$C$33)-IFERROR(VLOOKUP($A407,'Entry capacity'!$A$12:$C$33,3,FALSE),0))</f>
        <v>677.47694998713973</v>
      </c>
    </row>
    <row r="408" spans="1:3" ht="15" customHeight="1" x14ac:dyDescent="0.45">
      <c r="A408" s="36" t="str">
        <f t="shared" si="5"/>
        <v>A7</v>
      </c>
      <c r="B408" s="4" t="str">
        <f t="shared" si="5"/>
        <v>Salida Nacional / National exit</v>
      </c>
      <c r="C408" s="46" cm="1">
        <f t="array" ref="C408">SUMPRODUCT('Distance Matrix_ex'!$B121:$W121,TRANSPOSE('Entry capacity'!C$12:C$33))/(SUM('Entry capacity'!$C$12:$C$33)-IFERROR(VLOOKUP($A408,'Entry capacity'!$A$12:$C$33,3,FALSE),0))</f>
        <v>663.18394787714897</v>
      </c>
    </row>
    <row r="409" spans="1:3" ht="15" customHeight="1" x14ac:dyDescent="0.45">
      <c r="A409" s="36" t="str">
        <f t="shared" si="5"/>
        <v>A7</v>
      </c>
      <c r="B409" s="4" t="str">
        <f t="shared" si="5"/>
        <v>Salida Nacional / National exit</v>
      </c>
      <c r="C409" s="46" cm="1">
        <f t="array" ref="C409">SUMPRODUCT('Distance Matrix_ex'!$B122:$W122,TRANSPOSE('Entry capacity'!C$12:C$33))/(SUM('Entry capacity'!$C$12:$C$33)-IFERROR(VLOOKUP($A409,'Entry capacity'!$A$12:$C$33,3,FALSE),0))</f>
        <v>658.51084645233982</v>
      </c>
    </row>
    <row r="410" spans="1:3" ht="15" customHeight="1" x14ac:dyDescent="0.45">
      <c r="A410" s="36" t="str">
        <f t="shared" si="5"/>
        <v>A9</v>
      </c>
      <c r="B410" s="4" t="str">
        <f t="shared" si="5"/>
        <v>Salida Nacional / National exit</v>
      </c>
      <c r="C410" s="46" cm="1">
        <f t="array" ref="C410">SUMPRODUCT('Distance Matrix_ex'!$B123:$W123,TRANSPOSE('Entry capacity'!C$12:C$33))/(SUM('Entry capacity'!$C$12:$C$33)-IFERROR(VLOOKUP($A410,'Entry capacity'!$A$12:$C$33,3,FALSE),0))</f>
        <v>650.87621879976439</v>
      </c>
    </row>
    <row r="411" spans="1:3" ht="15" customHeight="1" x14ac:dyDescent="0.45">
      <c r="A411" s="36" t="str">
        <f t="shared" si="5"/>
        <v>A9A</v>
      </c>
      <c r="B411" s="4" t="str">
        <f t="shared" si="5"/>
        <v>Salida Nacional / National exit</v>
      </c>
      <c r="C411" s="46" cm="1">
        <f t="array" ref="C411">SUMPRODUCT('Distance Matrix_ex'!$B124:$W124,TRANSPOSE('Entry capacity'!C$12:C$33))/(SUM('Entry capacity'!$C$12:$C$33)-IFERROR(VLOOKUP($A411,'Entry capacity'!$A$12:$C$33,3,FALSE),0))</f>
        <v>649.23306806161213</v>
      </c>
    </row>
    <row r="412" spans="1:3" ht="15" customHeight="1" x14ac:dyDescent="0.45">
      <c r="A412" s="36" t="str">
        <f t="shared" si="5"/>
        <v>A9B</v>
      </c>
      <c r="B412" s="4" t="str">
        <f t="shared" si="5"/>
        <v>Salida Nacional / National exit</v>
      </c>
      <c r="C412" s="46" cm="1">
        <f t="array" ref="C412">SUMPRODUCT('Distance Matrix_ex'!$B125:$W125,TRANSPOSE('Entry capacity'!C$12:C$33))/(SUM('Entry capacity'!$C$12:$C$33)-IFERROR(VLOOKUP($A412,'Entry capacity'!$A$12:$C$33,3,FALSE),0))</f>
        <v>642.57372987942415</v>
      </c>
    </row>
    <row r="413" spans="1:3" ht="15" customHeight="1" x14ac:dyDescent="0.45">
      <c r="A413" s="36" t="str">
        <f t="shared" si="5"/>
        <v>B02</v>
      </c>
      <c r="B413" s="4" t="str">
        <f t="shared" si="5"/>
        <v>Salida Nacional / National exit</v>
      </c>
      <c r="C413" s="46" cm="1">
        <f t="array" ref="C413">SUMPRODUCT('Distance Matrix_ex'!$B126:$W126,TRANSPOSE('Entry capacity'!C$12:C$33))/(SUM('Entry capacity'!$C$12:$C$33)-IFERROR(VLOOKUP($A413,'Entry capacity'!$A$12:$C$33,3,FALSE),0))</f>
        <v>606.26477892597791</v>
      </c>
    </row>
    <row r="414" spans="1:3" ht="15" customHeight="1" x14ac:dyDescent="0.45">
      <c r="A414" s="36" t="str">
        <f t="shared" si="5"/>
        <v>B04</v>
      </c>
      <c r="B414" s="4" t="str">
        <f t="shared" si="5"/>
        <v>Salida Nacional / National exit</v>
      </c>
      <c r="C414" s="46" cm="1">
        <f t="array" ref="C414">SUMPRODUCT('Distance Matrix_ex'!$B127:$W127,TRANSPOSE('Entry capacity'!C$12:C$33))/(SUM('Entry capacity'!$C$12:$C$33)-IFERROR(VLOOKUP($A414,'Entry capacity'!$A$12:$C$33,3,FALSE),0))</f>
        <v>599.49261592832818</v>
      </c>
    </row>
    <row r="415" spans="1:3" ht="15" customHeight="1" x14ac:dyDescent="0.45">
      <c r="A415" s="36" t="str">
        <f t="shared" si="5"/>
        <v>B05</v>
      </c>
      <c r="B415" s="4" t="str">
        <f t="shared" si="5"/>
        <v>Salida Nacional / National exit</v>
      </c>
      <c r="C415" s="46" cm="1">
        <f t="array" ref="C415">SUMPRODUCT('Distance Matrix_ex'!$B128:$W128,TRANSPOSE('Entry capacity'!C$12:C$33))/(SUM('Entry capacity'!$C$12:$C$33)-IFERROR(VLOOKUP($A415,'Entry capacity'!$A$12:$C$33,3,FALSE),0))</f>
        <v>599.70050927337547</v>
      </c>
    </row>
    <row r="416" spans="1:3" ht="15" customHeight="1" x14ac:dyDescent="0.45">
      <c r="A416" s="36" t="str">
        <f t="shared" si="5"/>
        <v>B07</v>
      </c>
      <c r="B416" s="4" t="str">
        <f t="shared" si="5"/>
        <v>Salida Nacional / National exit</v>
      </c>
      <c r="C416" s="46" cm="1">
        <f t="array" ref="C416">SUMPRODUCT('Distance Matrix_ex'!$B129:$W129,TRANSPOSE('Entry capacity'!C$12:C$33))/(SUM('Entry capacity'!$C$12:$C$33)-IFERROR(VLOOKUP($A416,'Entry capacity'!$A$12:$C$33,3,FALSE),0))</f>
        <v>600.54259549799212</v>
      </c>
    </row>
    <row r="417" spans="1:3" ht="15" customHeight="1" x14ac:dyDescent="0.45">
      <c r="A417" s="36" t="str">
        <f t="shared" si="5"/>
        <v>B08</v>
      </c>
      <c r="B417" s="4" t="str">
        <f t="shared" si="5"/>
        <v>Salida Nacional / National exit</v>
      </c>
      <c r="C417" s="46" cm="1">
        <f t="array" ref="C417">SUMPRODUCT('Distance Matrix_ex'!$B130:$W130,TRANSPOSE('Entry capacity'!C$12:C$33))/(SUM('Entry capacity'!$C$12:$C$33)-IFERROR(VLOOKUP($A417,'Entry capacity'!$A$12:$C$33,3,FALSE),0))</f>
        <v>601.40494808622952</v>
      </c>
    </row>
    <row r="418" spans="1:3" ht="15" customHeight="1" x14ac:dyDescent="0.45">
      <c r="A418" s="36" t="str">
        <f t="shared" si="5"/>
        <v>B10</v>
      </c>
      <c r="B418" s="4" t="str">
        <f t="shared" si="5"/>
        <v>Salida Nacional / National exit</v>
      </c>
      <c r="C418" s="46" cm="1">
        <f t="array" ref="C418">SUMPRODUCT('Distance Matrix_ex'!$B131:$W131,TRANSPOSE('Entry capacity'!C$12:C$33))/(SUM('Entry capacity'!$C$12:$C$33)-IFERROR(VLOOKUP($A418,'Entry capacity'!$A$12:$C$33,3,FALSE),0))</f>
        <v>600.00473941107373</v>
      </c>
    </row>
    <row r="419" spans="1:3" ht="15" customHeight="1" x14ac:dyDescent="0.45">
      <c r="A419" s="36" t="str">
        <f t="shared" ref="A419:B438" si="6">A132</f>
        <v>B10</v>
      </c>
      <c r="B419" s="4" t="str">
        <f t="shared" si="6"/>
        <v>Salida Nacional / National exit</v>
      </c>
      <c r="C419" s="46" cm="1">
        <f t="array" ref="C419">SUMPRODUCT('Distance Matrix_ex'!$B132:$W132,TRANSPOSE('Entry capacity'!C$12:C$33))/(SUM('Entry capacity'!$C$12:$C$33)-IFERROR(VLOOKUP($A419,'Entry capacity'!$A$12:$C$33,3,FALSE),0))</f>
        <v>597.43588413466034</v>
      </c>
    </row>
    <row r="420" spans="1:3" ht="15" customHeight="1" x14ac:dyDescent="0.45">
      <c r="A420" s="36" t="str">
        <f t="shared" si="6"/>
        <v>B18</v>
      </c>
      <c r="B420" s="4" t="str">
        <f t="shared" si="6"/>
        <v>Salida Nacional / National exit</v>
      </c>
      <c r="C420" s="46" cm="1">
        <f t="array" ref="C420">SUMPRODUCT('Distance Matrix_ex'!$B133:$W133,TRANSPOSE('Entry capacity'!C$12:C$33))/(SUM('Entry capacity'!$C$12:$C$33)-IFERROR(VLOOKUP($A420,'Entry capacity'!$A$12:$C$33,3,FALSE),0))</f>
        <v>590.10092036609262</v>
      </c>
    </row>
    <row r="421" spans="1:3" ht="15" customHeight="1" x14ac:dyDescent="0.45">
      <c r="A421" s="36" t="str">
        <f t="shared" si="6"/>
        <v>B19</v>
      </c>
      <c r="B421" s="4" t="str">
        <f t="shared" si="6"/>
        <v>Salida Nacional / National exit</v>
      </c>
      <c r="C421" s="46" cm="1">
        <f t="array" ref="C421">SUMPRODUCT('Distance Matrix_ex'!$B134:$W134,TRANSPOSE('Entry capacity'!C$12:C$33))/(SUM('Entry capacity'!$C$12:$C$33)-IFERROR(VLOOKUP($A421,'Entry capacity'!$A$12:$C$33,3,FALSE),0))</f>
        <v>589.83692862865371</v>
      </c>
    </row>
    <row r="422" spans="1:3" ht="15" customHeight="1" x14ac:dyDescent="0.45">
      <c r="A422" s="36" t="str">
        <f t="shared" si="6"/>
        <v>B20</v>
      </c>
      <c r="B422" s="4" t="str">
        <f t="shared" si="6"/>
        <v>Salida Nacional / National exit</v>
      </c>
      <c r="C422" s="46" cm="1">
        <f t="array" ref="C422">SUMPRODUCT('Distance Matrix_ex'!$B135:$W135,TRANSPOSE('Entry capacity'!C$12:C$33))/(SUM('Entry capacity'!$C$12:$C$33)-IFERROR(VLOOKUP($A422,'Entry capacity'!$A$12:$C$33,3,FALSE),0))</f>
        <v>589.63934364660577</v>
      </c>
    </row>
    <row r="423" spans="1:3" ht="15" customHeight="1" x14ac:dyDescent="0.45">
      <c r="A423" s="36" t="str">
        <f t="shared" si="6"/>
        <v>BIO MADRID</v>
      </c>
      <c r="B423" s="4" t="str">
        <f t="shared" si="6"/>
        <v>Salida Nacional / National exit</v>
      </c>
      <c r="C423" s="46" cm="1">
        <f t="array" ref="C423">SUMPRODUCT('Distance Matrix_ex'!$B136:$W136,TRANSPOSE('Entry capacity'!C$12:C$33))/(SUM('Entry capacity'!$C$12:$C$33)-IFERROR(VLOOKUP($A423,'Entry capacity'!$A$12:$C$33,3,FALSE),0))</f>
        <v>589.81395092410833</v>
      </c>
    </row>
    <row r="424" spans="1:3" ht="15" customHeight="1" x14ac:dyDescent="0.45">
      <c r="A424" s="36" t="str">
        <f t="shared" si="6"/>
        <v>B22</v>
      </c>
      <c r="B424" s="4" t="str">
        <f t="shared" si="6"/>
        <v>Salida Nacional / National exit</v>
      </c>
      <c r="C424" s="46" cm="1">
        <f t="array" ref="C424">SUMPRODUCT('Distance Matrix_ex'!$B137:$W137,TRANSPOSE('Entry capacity'!C$12:C$33))/(SUM('Entry capacity'!$C$12:$C$33)-IFERROR(VLOOKUP($A424,'Entry capacity'!$A$12:$C$33,3,FALSE),0))</f>
        <v>589.42438957344825</v>
      </c>
    </row>
    <row r="425" spans="1:3" ht="15" customHeight="1" x14ac:dyDescent="0.45">
      <c r="A425" s="36" t="str">
        <f t="shared" si="6"/>
        <v>C1.01</v>
      </c>
      <c r="B425" s="4" t="str">
        <f t="shared" si="6"/>
        <v>Salida Nacional / National exit</v>
      </c>
      <c r="C425" s="46" cm="1">
        <f t="array" ref="C425">SUMPRODUCT('Distance Matrix_ex'!$B138:$W138,TRANSPOSE('Entry capacity'!C$12:C$33))/(SUM('Entry capacity'!$C$12:$C$33)-IFERROR(VLOOKUP($A425,'Entry capacity'!$A$12:$C$33,3,FALSE),0))</f>
        <v>671.04188814910674</v>
      </c>
    </row>
    <row r="426" spans="1:3" ht="15" customHeight="1" x14ac:dyDescent="0.45">
      <c r="A426" s="36" t="str">
        <f t="shared" si="6"/>
        <v>C2X.01</v>
      </c>
      <c r="B426" s="4" t="str">
        <f t="shared" si="6"/>
        <v>Salida Nacional / National exit</v>
      </c>
      <c r="C426" s="46" cm="1">
        <f t="array" ref="C426">SUMPRODUCT('Distance Matrix_ex'!$B139:$W139,TRANSPOSE('Entry capacity'!C$12:C$33))/(SUM('Entry capacity'!$C$12:$C$33)-IFERROR(VLOOKUP($A426,'Entry capacity'!$A$12:$C$33,3,FALSE),0))</f>
        <v>678.07351038960326</v>
      </c>
    </row>
    <row r="427" spans="1:3" ht="15" customHeight="1" x14ac:dyDescent="0.45">
      <c r="A427" s="36" t="str">
        <f t="shared" si="6"/>
        <v>CC.BE</v>
      </c>
      <c r="B427" s="4" t="str">
        <f t="shared" si="6"/>
        <v>Salida Nacional / National exit</v>
      </c>
      <c r="C427" s="46" cm="1">
        <f t="array" ref="C427">SUMPRODUCT('Distance Matrix_ex'!$B140:$W140,TRANSPOSE('Entry capacity'!C$12:C$33))/(SUM('Entry capacity'!$C$12:$C$33)-IFERROR(VLOOKUP($A427,'Entry capacity'!$A$12:$C$33,3,FALSE),0))</f>
        <v>763.16138198532917</v>
      </c>
    </row>
    <row r="428" spans="1:3" ht="15" customHeight="1" x14ac:dyDescent="0.45">
      <c r="A428" s="36" t="str">
        <f t="shared" si="6"/>
        <v>CC.CT.E</v>
      </c>
      <c r="B428" s="4" t="str">
        <f t="shared" si="6"/>
        <v>Salida Nacional / National exit</v>
      </c>
      <c r="C428" s="46" cm="1">
        <f t="array" ref="C428">SUMPRODUCT('Distance Matrix_ex'!$B141:$W141,TRANSPOSE('Entry capacity'!C$12:C$33))/(SUM('Entry capacity'!$C$12:$C$33)-IFERROR(VLOOKUP($A428,'Entry capacity'!$A$12:$C$33,3,FALSE),0))</f>
        <v>823.65245711529951</v>
      </c>
    </row>
    <row r="429" spans="1:3" ht="15" customHeight="1" x14ac:dyDescent="0.45">
      <c r="A429" s="36" t="str">
        <f t="shared" si="6"/>
        <v>CC.CT.E</v>
      </c>
      <c r="B429" s="4" t="str">
        <f t="shared" si="6"/>
        <v>Salida Nacional / National exit</v>
      </c>
      <c r="C429" s="46" cm="1">
        <f t="array" ref="C429">SUMPRODUCT('Distance Matrix_ex'!$B142:$W142,TRANSPOSE('Entry capacity'!C$12:C$33))/(SUM('Entry capacity'!$C$12:$C$33)-IFERROR(VLOOKUP($A429,'Entry capacity'!$A$12:$C$33,3,FALSE),0))</f>
        <v>820.85245711529967</v>
      </c>
    </row>
    <row r="430" spans="1:3" ht="15" customHeight="1" x14ac:dyDescent="0.45">
      <c r="A430" s="36" t="str">
        <f t="shared" si="6"/>
        <v>CC.PV.BBE</v>
      </c>
      <c r="B430" s="4" t="str">
        <f t="shared" si="6"/>
        <v>Salida Nacional / National exit</v>
      </c>
      <c r="C430" s="46" cm="1">
        <f t="array" ref="C430">SUMPRODUCT('Distance Matrix_ex'!$B143:$W143,TRANSPOSE('Entry capacity'!C$12:C$33))/(SUM('Entry capacity'!$C$12:$C$33)-IFERROR(VLOOKUP($A430,'Entry capacity'!$A$12:$C$33,3,FALSE),0))</f>
        <v>678.79240445913263</v>
      </c>
    </row>
    <row r="431" spans="1:3" ht="15" customHeight="1" x14ac:dyDescent="0.45">
      <c r="A431" s="36" t="str">
        <f t="shared" si="6"/>
        <v>CC.SG.UF</v>
      </c>
      <c r="B431" s="4" t="str">
        <f t="shared" si="6"/>
        <v>Salida Nacional / National exit</v>
      </c>
      <c r="C431" s="46" cm="1">
        <f t="array" ref="C431">SUMPRODUCT('Distance Matrix_ex'!$B144:$W144,TRANSPOSE('Entry capacity'!C$12:C$33))/(SUM('Entry capacity'!$C$12:$C$33)-IFERROR(VLOOKUP($A431,'Entry capacity'!$A$12:$C$33,3,FALSE),0))</f>
        <v>623.89241620075654</v>
      </c>
    </row>
    <row r="432" spans="1:3" ht="15" customHeight="1" x14ac:dyDescent="0.45">
      <c r="A432" s="36" t="str">
        <f t="shared" si="6"/>
        <v>CC.SON.E</v>
      </c>
      <c r="B432" s="4" t="str">
        <f t="shared" si="6"/>
        <v>Salida Nacional / National exit</v>
      </c>
      <c r="C432" s="46" cm="1">
        <f t="array" ref="C432">SUMPRODUCT('Distance Matrix_ex'!$B145:$W145,TRANSPOSE('Entry capacity'!C$12:C$33))/(SUM('Entry capacity'!$C$12:$C$33)-IFERROR(VLOOKUP($A432,'Entry capacity'!$A$12:$C$33,3,FALSE),0))</f>
        <v>840.65245711529951</v>
      </c>
    </row>
    <row r="433" spans="1:3" ht="15" customHeight="1" x14ac:dyDescent="0.45">
      <c r="A433" s="36" t="str">
        <f t="shared" si="6"/>
        <v>D01A</v>
      </c>
      <c r="B433" s="4" t="str">
        <f t="shared" si="6"/>
        <v>Salida Nacional / National exit</v>
      </c>
      <c r="C433" s="46" cm="1">
        <f t="array" ref="C433">SUMPRODUCT('Distance Matrix_ex'!$B146:$W146,TRANSPOSE('Entry capacity'!C$12:C$33))/(SUM('Entry capacity'!$C$12:$C$33)-IFERROR(VLOOKUP($A433,'Entry capacity'!$A$12:$C$33,3,FALSE),0))</f>
        <v>618.37588118533336</v>
      </c>
    </row>
    <row r="434" spans="1:3" ht="15" customHeight="1" x14ac:dyDescent="0.45">
      <c r="A434" s="36" t="str">
        <f t="shared" si="6"/>
        <v>D03A</v>
      </c>
      <c r="B434" s="4" t="str">
        <f t="shared" si="6"/>
        <v>Salida Nacional / National exit</v>
      </c>
      <c r="C434" s="46" cm="1">
        <f t="array" ref="C434">SUMPRODUCT('Distance Matrix_ex'!$B147:$W147,TRANSPOSE('Entry capacity'!C$12:C$33))/(SUM('Entry capacity'!$C$12:$C$33)-IFERROR(VLOOKUP($A434,'Entry capacity'!$A$12:$C$33,3,FALSE),0))</f>
        <v>640.2743333290955</v>
      </c>
    </row>
    <row r="435" spans="1:3" ht="15" customHeight="1" x14ac:dyDescent="0.45">
      <c r="A435" s="36" t="str">
        <f t="shared" si="6"/>
        <v>D04</v>
      </c>
      <c r="B435" s="4" t="str">
        <f t="shared" si="6"/>
        <v>Salida Nacional / National exit</v>
      </c>
      <c r="C435" s="46" cm="1">
        <f t="array" ref="C435">SUMPRODUCT('Distance Matrix_ex'!$B148:$W148,TRANSPOSE('Entry capacity'!C$12:C$33))/(SUM('Entry capacity'!$C$12:$C$33)-IFERROR(VLOOKUP($A435,'Entry capacity'!$A$12:$C$33,3,FALSE),0))</f>
        <v>645.3718575153066</v>
      </c>
    </row>
    <row r="436" spans="1:3" ht="15" customHeight="1" x14ac:dyDescent="0.45">
      <c r="A436" s="36" t="str">
        <f t="shared" si="6"/>
        <v>D06</v>
      </c>
      <c r="B436" s="4" t="str">
        <f t="shared" si="6"/>
        <v>Salida Nacional / National exit</v>
      </c>
      <c r="C436" s="46" cm="1">
        <f t="array" ref="C436">SUMPRODUCT('Distance Matrix_ex'!$B149:$W149,TRANSPOSE('Entry capacity'!C$12:C$33))/(SUM('Entry capacity'!$C$12:$C$33)-IFERROR(VLOOKUP($A436,'Entry capacity'!$A$12:$C$33,3,FALSE),0))</f>
        <v>659.88562934284255</v>
      </c>
    </row>
    <row r="437" spans="1:3" ht="15" customHeight="1" x14ac:dyDescent="0.45">
      <c r="A437" s="36" t="str">
        <f t="shared" si="6"/>
        <v>D06A</v>
      </c>
      <c r="B437" s="4" t="str">
        <f t="shared" si="6"/>
        <v>Salida Nacional / National exit</v>
      </c>
      <c r="C437" s="46" cm="1">
        <f t="array" ref="C437">SUMPRODUCT('Distance Matrix_ex'!$B150:$W150,TRANSPOSE('Entry capacity'!C$12:C$33))/(SUM('Entry capacity'!$C$12:$C$33)-IFERROR(VLOOKUP($A437,'Entry capacity'!$A$12:$C$33,3,FALSE),0))</f>
        <v>664.02044819152025</v>
      </c>
    </row>
    <row r="438" spans="1:3" ht="15" customHeight="1" x14ac:dyDescent="0.45">
      <c r="A438" s="36" t="str">
        <f t="shared" si="6"/>
        <v>D07</v>
      </c>
      <c r="B438" s="4" t="str">
        <f t="shared" si="6"/>
        <v>Salida Nacional / National exit</v>
      </c>
      <c r="C438" s="46" cm="1">
        <f t="array" ref="C438">SUMPRODUCT('Distance Matrix_ex'!$B151:$W151,TRANSPOSE('Entry capacity'!C$12:C$33))/(SUM('Entry capacity'!$C$12:$C$33)-IFERROR(VLOOKUP($A438,'Entry capacity'!$A$12:$C$33,3,FALSE),0))</f>
        <v>665.1545782951215</v>
      </c>
    </row>
    <row r="439" spans="1:3" ht="15" customHeight="1" x14ac:dyDescent="0.45">
      <c r="A439" s="36" t="str">
        <f t="shared" ref="A439:B458" si="7">A152</f>
        <v>D07</v>
      </c>
      <c r="B439" s="4" t="str">
        <f t="shared" si="7"/>
        <v>Salida Nacional / National exit</v>
      </c>
      <c r="C439" s="46" cm="1">
        <f t="array" ref="C439">SUMPRODUCT('Distance Matrix_ex'!$B152:$W152,TRANSPOSE('Entry capacity'!C$12:C$33))/(SUM('Entry capacity'!$C$12:$C$33)-IFERROR(VLOOKUP($A439,'Entry capacity'!$A$12:$C$33,3,FALSE),0))</f>
        <v>695.90944487481727</v>
      </c>
    </row>
    <row r="440" spans="1:3" ht="15" customHeight="1" x14ac:dyDescent="0.45">
      <c r="A440" s="36" t="str">
        <f t="shared" si="7"/>
        <v>D07A</v>
      </c>
      <c r="B440" s="4" t="str">
        <f t="shared" si="7"/>
        <v>Salida Nacional / National exit</v>
      </c>
      <c r="C440" s="46" cm="1">
        <f t="array" ref="C440">SUMPRODUCT('Distance Matrix_ex'!$B153:$W153,TRANSPOSE('Entry capacity'!C$12:C$33))/(SUM('Entry capacity'!$C$12:$C$33)-IFERROR(VLOOKUP($A440,'Entry capacity'!$A$12:$C$33,3,FALSE),0))</f>
        <v>675.40869024293079</v>
      </c>
    </row>
    <row r="441" spans="1:3" ht="15" customHeight="1" x14ac:dyDescent="0.45">
      <c r="A441" s="36" t="str">
        <f t="shared" si="7"/>
        <v>D08A</v>
      </c>
      <c r="B441" s="4" t="str">
        <f t="shared" si="7"/>
        <v>Salida Nacional / National exit</v>
      </c>
      <c r="C441" s="46" cm="1">
        <f t="array" ref="C441">SUMPRODUCT('Distance Matrix_ex'!$B154:$W154,TRANSPOSE('Entry capacity'!C$12:C$33))/(SUM('Entry capacity'!$C$12:$C$33)-IFERROR(VLOOKUP($A441,'Entry capacity'!$A$12:$C$33,3,FALSE),0))</f>
        <v>684.93054687351651</v>
      </c>
    </row>
    <row r="442" spans="1:3" ht="15" customHeight="1" x14ac:dyDescent="0.45">
      <c r="A442" s="36" t="str">
        <f t="shared" si="7"/>
        <v>D10A</v>
      </c>
      <c r="B442" s="4" t="str">
        <f t="shared" si="7"/>
        <v>Salida Nacional / National exit</v>
      </c>
      <c r="C442" s="46" cm="1">
        <f t="array" ref="C442">SUMPRODUCT('Distance Matrix_ex'!$B155:$W155,TRANSPOSE('Entry capacity'!C$12:C$33))/(SUM('Entry capacity'!$C$12:$C$33)-IFERROR(VLOOKUP($A442,'Entry capacity'!$A$12:$C$33,3,FALSE),0))</f>
        <v>707.46025248764727</v>
      </c>
    </row>
    <row r="443" spans="1:3" ht="15" customHeight="1" x14ac:dyDescent="0.45">
      <c r="A443" s="36" t="str">
        <f t="shared" si="7"/>
        <v>D12A</v>
      </c>
      <c r="B443" s="4" t="str">
        <f t="shared" si="7"/>
        <v>Salida Nacional / National exit</v>
      </c>
      <c r="C443" s="46" cm="1">
        <f t="array" ref="C443">SUMPRODUCT('Distance Matrix_ex'!$B156:$W156,TRANSPOSE('Entry capacity'!C$12:C$33))/(SUM('Entry capacity'!$C$12:$C$33)-IFERROR(VLOOKUP($A443,'Entry capacity'!$A$12:$C$33,3,FALSE),0))</f>
        <v>730.64781113718561</v>
      </c>
    </row>
    <row r="444" spans="1:3" ht="15" customHeight="1" x14ac:dyDescent="0.45">
      <c r="A444" s="36" t="str">
        <f t="shared" si="7"/>
        <v>D13</v>
      </c>
      <c r="B444" s="4" t="str">
        <f t="shared" si="7"/>
        <v>Salida Nacional / National exit</v>
      </c>
      <c r="C444" s="46" cm="1">
        <f t="array" ref="C444">SUMPRODUCT('Distance Matrix_ex'!$B157:$W157,TRANSPOSE('Entry capacity'!C$12:C$33))/(SUM('Entry capacity'!$C$12:$C$33)-IFERROR(VLOOKUP($A444,'Entry capacity'!$A$12:$C$33,3,FALSE),0))</f>
        <v>739.56333974767347</v>
      </c>
    </row>
    <row r="445" spans="1:3" ht="15" customHeight="1" x14ac:dyDescent="0.45">
      <c r="A445" s="36" t="str">
        <f t="shared" si="7"/>
        <v>D13A</v>
      </c>
      <c r="B445" s="4" t="str">
        <f t="shared" si="7"/>
        <v>Salida Nacional / National exit</v>
      </c>
      <c r="C445" s="46" cm="1">
        <f t="array" ref="C445">SUMPRODUCT('Distance Matrix_ex'!$B158:$W158,TRANSPOSE('Entry capacity'!C$12:C$33))/(SUM('Entry capacity'!$C$12:$C$33)-IFERROR(VLOOKUP($A445,'Entry capacity'!$A$12:$C$33,3,FALSE),0))</f>
        <v>744.17676306878991</v>
      </c>
    </row>
    <row r="446" spans="1:3" ht="15" customHeight="1" x14ac:dyDescent="0.45">
      <c r="A446" s="36" t="str">
        <f t="shared" si="7"/>
        <v>D14</v>
      </c>
      <c r="B446" s="4" t="str">
        <f t="shared" si="7"/>
        <v>Salida Nacional / National exit</v>
      </c>
      <c r="C446" s="46" cm="1">
        <f t="array" ref="C446">SUMPRODUCT('Distance Matrix_ex'!$B159:$W159,TRANSPOSE('Entry capacity'!C$12:C$33))/(SUM('Entry capacity'!$C$12:$C$33)-IFERROR(VLOOKUP($A446,'Entry capacity'!$A$12:$C$33,3,FALSE),0))</f>
        <v>749.51645624231412</v>
      </c>
    </row>
    <row r="447" spans="1:3" ht="15" customHeight="1" x14ac:dyDescent="0.45">
      <c r="A447" s="36" t="str">
        <f t="shared" si="7"/>
        <v>D15</v>
      </c>
      <c r="B447" s="4" t="str">
        <f t="shared" si="7"/>
        <v>Salida Nacional / National exit</v>
      </c>
      <c r="C447" s="46" cm="1">
        <f t="array" ref="C447">SUMPRODUCT('Distance Matrix_ex'!$B160:$W160,TRANSPOSE('Entry capacity'!C$12:C$33))/(SUM('Entry capacity'!$C$12:$C$33)-IFERROR(VLOOKUP($A447,'Entry capacity'!$A$12:$C$33,3,FALSE),0))</f>
        <v>758.83674371328584</v>
      </c>
    </row>
    <row r="448" spans="1:3" ht="15" customHeight="1" x14ac:dyDescent="0.45">
      <c r="A448" s="36" t="str">
        <f t="shared" si="7"/>
        <v>D16</v>
      </c>
      <c r="B448" s="4" t="str">
        <f t="shared" si="7"/>
        <v>Salida Nacional / National exit</v>
      </c>
      <c r="C448" s="46" cm="1">
        <f t="array" ref="C448">SUMPRODUCT('Distance Matrix_ex'!$B161:$W161,TRANSPOSE('Entry capacity'!C$12:C$33))/(SUM('Entry capacity'!$C$12:$C$33)-IFERROR(VLOOKUP($A448,'Entry capacity'!$A$12:$C$33,3,FALSE),0))</f>
        <v>766.73548672374091</v>
      </c>
    </row>
    <row r="449" spans="1:3" ht="15" customHeight="1" x14ac:dyDescent="0.45">
      <c r="A449" s="36" t="str">
        <f t="shared" si="7"/>
        <v>D16</v>
      </c>
      <c r="B449" s="4" t="str">
        <f t="shared" si="7"/>
        <v>Salida Nacional / National exit</v>
      </c>
      <c r="C449" s="46" cm="1">
        <f t="array" ref="C449">SUMPRODUCT('Distance Matrix_ex'!$B162:$W162,TRANSPOSE('Entry capacity'!C$12:C$33))/(SUM('Entry capacity'!$C$12:$C$33)-IFERROR(VLOOKUP($A449,'Entry capacity'!$A$12:$C$33,3,FALSE),0))</f>
        <v>766.73596439325047</v>
      </c>
    </row>
    <row r="450" spans="1:3" ht="15" customHeight="1" x14ac:dyDescent="0.45">
      <c r="A450" s="36" t="str">
        <f t="shared" si="7"/>
        <v>E01</v>
      </c>
      <c r="B450" s="4" t="str">
        <f t="shared" si="7"/>
        <v>Salida Nacional / National exit</v>
      </c>
      <c r="C450" s="46" cm="1">
        <f t="array" ref="C450">SUMPRODUCT('Distance Matrix_ex'!$B163:$W163,TRANSPOSE('Entry capacity'!C$12:C$33))/(SUM('Entry capacity'!$C$12:$C$33)-IFERROR(VLOOKUP($A450,'Entry capacity'!$A$12:$C$33,3,FALSE),0))</f>
        <v>617.70329287175309</v>
      </c>
    </row>
    <row r="451" spans="1:3" ht="15" customHeight="1" x14ac:dyDescent="0.45">
      <c r="A451" s="36" t="str">
        <f t="shared" si="7"/>
        <v>E02</v>
      </c>
      <c r="B451" s="4" t="str">
        <f t="shared" si="7"/>
        <v>Salida Nacional / National exit</v>
      </c>
      <c r="C451" s="46" cm="1">
        <f t="array" ref="C451">SUMPRODUCT('Distance Matrix_ex'!$B164:$W164,TRANSPOSE('Entry capacity'!C$12:C$33))/(SUM('Entry capacity'!$C$12:$C$33)-IFERROR(VLOOKUP($A451,'Entry capacity'!$A$12:$C$33,3,FALSE),0))</f>
        <v>622.18852762170286</v>
      </c>
    </row>
    <row r="452" spans="1:3" ht="15" customHeight="1" x14ac:dyDescent="0.45">
      <c r="A452" s="36" t="str">
        <f t="shared" si="7"/>
        <v>E15</v>
      </c>
      <c r="B452" s="4" t="str">
        <f t="shared" si="7"/>
        <v>Salida Nacional / National exit</v>
      </c>
      <c r="C452" s="46" cm="1">
        <f t="array" ref="C452">SUMPRODUCT('Distance Matrix_ex'!$B165:$W165,TRANSPOSE('Entry capacity'!C$12:C$33))/(SUM('Entry capacity'!$C$12:$C$33)-IFERROR(VLOOKUP($A452,'Entry capacity'!$A$12:$C$33,3,FALSE),0))</f>
        <v>665.68132283234979</v>
      </c>
    </row>
    <row r="453" spans="1:3" ht="15" customHeight="1" x14ac:dyDescent="0.45">
      <c r="A453" s="36" t="str">
        <f t="shared" si="7"/>
        <v>EG01</v>
      </c>
      <c r="B453" s="4" t="str">
        <f t="shared" si="7"/>
        <v>Salida Nacional / National exit</v>
      </c>
      <c r="C453" s="46" cm="1">
        <f t="array" ref="C453">SUMPRODUCT('Distance Matrix_ex'!$B166:$W166,TRANSPOSE('Entry capacity'!C$12:C$33))/(SUM('Entry capacity'!$C$12:$C$33)-IFERROR(VLOOKUP($A453,'Entry capacity'!$A$12:$C$33,3,FALSE),0))</f>
        <v>638.53810974754424</v>
      </c>
    </row>
    <row r="454" spans="1:3" ht="15" customHeight="1" x14ac:dyDescent="0.45">
      <c r="A454" s="36" t="str">
        <f t="shared" si="7"/>
        <v>F00</v>
      </c>
      <c r="B454" s="4" t="str">
        <f t="shared" si="7"/>
        <v>Salida Nacional / National exit</v>
      </c>
      <c r="C454" s="46" cm="1">
        <f t="array" ref="C454">SUMPRODUCT('Distance Matrix_ex'!$B167:$W167,TRANSPOSE('Entry capacity'!C$12:C$33))/(SUM('Entry capacity'!$C$12:$C$33)-IFERROR(VLOOKUP($A454,'Entry capacity'!$A$12:$C$33,3,FALSE),0))</f>
        <v>944.59081688667482</v>
      </c>
    </row>
    <row r="455" spans="1:3" ht="15" customHeight="1" x14ac:dyDescent="0.45">
      <c r="A455" s="36" t="str">
        <f t="shared" si="7"/>
        <v>F02</v>
      </c>
      <c r="B455" s="4" t="str">
        <f t="shared" si="7"/>
        <v>Salida Nacional / National exit</v>
      </c>
      <c r="C455" s="46" cm="1">
        <f t="array" ref="C455">SUMPRODUCT('Distance Matrix_ex'!$B168:$W168,TRANSPOSE('Entry capacity'!C$12:C$33))/(SUM('Entry capacity'!$C$12:$C$33)-IFERROR(VLOOKUP($A455,'Entry capacity'!$A$12:$C$33,3,FALSE),0))</f>
        <v>924.87700096193612</v>
      </c>
    </row>
    <row r="456" spans="1:3" ht="15" customHeight="1" x14ac:dyDescent="0.45">
      <c r="A456" s="36" t="str">
        <f t="shared" si="7"/>
        <v>F06.2</v>
      </c>
      <c r="B456" s="4" t="str">
        <f t="shared" si="7"/>
        <v>Salida Nacional / National exit</v>
      </c>
      <c r="C456" s="46" cm="1">
        <f t="array" ref="C456">SUMPRODUCT('Distance Matrix_ex'!$B169:$W169,TRANSPOSE('Entry capacity'!C$12:C$33))/(SUM('Entry capacity'!$C$12:$C$33)-IFERROR(VLOOKUP($A456,'Entry capacity'!$A$12:$C$33,3,FALSE),0))</f>
        <v>866.14322964501446</v>
      </c>
    </row>
    <row r="457" spans="1:3" ht="15" customHeight="1" x14ac:dyDescent="0.45">
      <c r="A457" s="36" t="str">
        <f t="shared" si="7"/>
        <v>F07</v>
      </c>
      <c r="B457" s="4" t="str">
        <f t="shared" si="7"/>
        <v>Salida Nacional / National exit</v>
      </c>
      <c r="C457" s="46" cm="1">
        <f t="array" ref="C457">SUMPRODUCT('Distance Matrix_ex'!$B170:$W170,TRANSPOSE('Entry capacity'!C$12:C$33))/(SUM('Entry capacity'!$C$12:$C$33)-IFERROR(VLOOKUP($A457,'Entry capacity'!$A$12:$C$33,3,FALSE),0))</f>
        <v>860.30226761690847</v>
      </c>
    </row>
    <row r="458" spans="1:3" ht="15" customHeight="1" x14ac:dyDescent="0.45">
      <c r="A458" s="36" t="str">
        <f t="shared" si="7"/>
        <v>F07.01</v>
      </c>
      <c r="B458" s="4" t="str">
        <f t="shared" si="7"/>
        <v>Salida Nacional / National exit</v>
      </c>
      <c r="C458" s="46" cm="1">
        <f t="array" ref="C458">SUMPRODUCT('Distance Matrix_ex'!$B171:$W171,TRANSPOSE('Entry capacity'!C$12:C$33))/(SUM('Entry capacity'!$C$12:$C$33)-IFERROR(VLOOKUP($A458,'Entry capacity'!$A$12:$C$33,3,FALSE),0))</f>
        <v>852.26494219120605</v>
      </c>
    </row>
    <row r="459" spans="1:3" ht="15" customHeight="1" x14ac:dyDescent="0.45">
      <c r="A459" s="36" t="str">
        <f t="shared" ref="A459:B478" si="8">A172</f>
        <v>F07.01</v>
      </c>
      <c r="B459" s="4" t="str">
        <f t="shared" si="8"/>
        <v>Salida Nacional / National exit</v>
      </c>
      <c r="C459" s="46" cm="1">
        <f t="array" ref="C459">SUMPRODUCT('Distance Matrix_ex'!$B172:$W172,TRANSPOSE('Entry capacity'!C$12:C$33))/(SUM('Entry capacity'!$C$12:$C$33)-IFERROR(VLOOKUP($A459,'Entry capacity'!$A$12:$C$33,3,FALSE),0))</f>
        <v>794.67659844580737</v>
      </c>
    </row>
    <row r="460" spans="1:3" ht="15" customHeight="1" x14ac:dyDescent="0.45">
      <c r="A460" s="36" t="str">
        <f t="shared" si="8"/>
        <v>F08</v>
      </c>
      <c r="B460" s="4" t="str">
        <f t="shared" si="8"/>
        <v>Salida Nacional / National exit</v>
      </c>
      <c r="C460" s="46" cm="1">
        <f t="array" ref="C460">SUMPRODUCT('Distance Matrix_ex'!$B173:$W173,TRANSPOSE('Entry capacity'!C$12:C$33))/(SUM('Entry capacity'!$C$12:$C$33)-IFERROR(VLOOKUP($A460,'Entry capacity'!$A$12:$C$33,3,FALSE),0))</f>
        <v>848.39066452953705</v>
      </c>
    </row>
    <row r="461" spans="1:3" ht="15" customHeight="1" x14ac:dyDescent="0.45">
      <c r="A461" s="36" t="str">
        <f t="shared" si="8"/>
        <v>F09</v>
      </c>
      <c r="B461" s="4" t="str">
        <f t="shared" si="8"/>
        <v>Salida Nacional / National exit</v>
      </c>
      <c r="C461" s="46" cm="1">
        <f t="array" ref="C461">SUMPRODUCT('Distance Matrix_ex'!$B174:$W174,TRANSPOSE('Entry capacity'!C$12:C$33))/(SUM('Entry capacity'!$C$12:$C$33)-IFERROR(VLOOKUP($A461,'Entry capacity'!$A$12:$C$33,3,FALSE),0))</f>
        <v>832.00689364016148</v>
      </c>
    </row>
    <row r="462" spans="1:3" ht="15" customHeight="1" x14ac:dyDescent="0.45">
      <c r="A462" s="36" t="str">
        <f t="shared" si="8"/>
        <v>F11</v>
      </c>
      <c r="B462" s="4" t="str">
        <f t="shared" si="8"/>
        <v>Salida Nacional / National exit</v>
      </c>
      <c r="C462" s="46" cm="1">
        <f t="array" ref="C462">SUMPRODUCT('Distance Matrix_ex'!$B175:$W175,TRANSPOSE('Entry capacity'!C$12:C$33))/(SUM('Entry capacity'!$C$12:$C$33)-IFERROR(VLOOKUP($A462,'Entry capacity'!$A$12:$C$33,3,FALSE),0))</f>
        <v>794.13846671148508</v>
      </c>
    </row>
    <row r="463" spans="1:3" ht="15" customHeight="1" x14ac:dyDescent="0.45">
      <c r="A463" s="36" t="str">
        <f t="shared" si="8"/>
        <v>F13</v>
      </c>
      <c r="B463" s="4" t="str">
        <f t="shared" si="8"/>
        <v>Salida Nacional / National exit</v>
      </c>
      <c r="C463" s="46" cm="1">
        <f t="array" ref="C463">SUMPRODUCT('Distance Matrix_ex'!$B176:$W176,TRANSPOSE('Entry capacity'!C$12:C$33))/(SUM('Entry capacity'!$C$12:$C$33)-IFERROR(VLOOKUP($A463,'Entry capacity'!$A$12:$C$33,3,FALSE),0))</f>
        <v>761.57431074147109</v>
      </c>
    </row>
    <row r="464" spans="1:3" ht="15" customHeight="1" x14ac:dyDescent="0.45">
      <c r="A464" s="36" t="str">
        <f t="shared" si="8"/>
        <v>F14</v>
      </c>
      <c r="B464" s="4" t="str">
        <f t="shared" si="8"/>
        <v>Salida Nacional / National exit</v>
      </c>
      <c r="C464" s="46" cm="1">
        <f t="array" ref="C464">SUMPRODUCT('Distance Matrix_ex'!$B177:$W177,TRANSPOSE('Entry capacity'!C$12:C$33))/(SUM('Entry capacity'!$C$12:$C$33)-IFERROR(VLOOKUP($A464,'Entry capacity'!$A$12:$C$33,3,FALSE),0))</f>
        <v>742.10904618811708</v>
      </c>
    </row>
    <row r="465" spans="1:3" ht="15" customHeight="1" x14ac:dyDescent="0.45">
      <c r="A465" s="36" t="str">
        <f t="shared" si="8"/>
        <v>F19</v>
      </c>
      <c r="B465" s="4" t="str">
        <f t="shared" si="8"/>
        <v>Salida Nacional / National exit</v>
      </c>
      <c r="C465" s="46" cm="1">
        <f t="array" ref="C465">SUMPRODUCT('Distance Matrix_ex'!$B178:$W178,TRANSPOSE('Entry capacity'!C$12:C$33))/(SUM('Entry capacity'!$C$12:$C$33)-IFERROR(VLOOKUP($A465,'Entry capacity'!$A$12:$C$33,3,FALSE),0))</f>
        <v>738.70879985646286</v>
      </c>
    </row>
    <row r="466" spans="1:3" ht="15" customHeight="1" x14ac:dyDescent="0.45">
      <c r="A466" s="36" t="str">
        <f t="shared" si="8"/>
        <v>F21</v>
      </c>
      <c r="B466" s="4" t="str">
        <f t="shared" si="8"/>
        <v>Salida Nacional / National exit</v>
      </c>
      <c r="C466" s="46" cm="1">
        <f t="array" ref="C466">SUMPRODUCT('Distance Matrix_ex'!$B179:$W179,TRANSPOSE('Entry capacity'!C$12:C$33))/(SUM('Entry capacity'!$C$12:$C$33)-IFERROR(VLOOKUP($A466,'Entry capacity'!$A$12:$C$33,3,FALSE),0))</f>
        <v>709.18692438672269</v>
      </c>
    </row>
    <row r="467" spans="1:3" ht="15" customHeight="1" x14ac:dyDescent="0.45">
      <c r="A467" s="36" t="str">
        <f t="shared" si="8"/>
        <v>F23</v>
      </c>
      <c r="B467" s="4" t="str">
        <f t="shared" si="8"/>
        <v>Salida Nacional / National exit</v>
      </c>
      <c r="C467" s="46" cm="1">
        <f t="array" ref="C467">SUMPRODUCT('Distance Matrix_ex'!$B180:$W180,TRANSPOSE('Entry capacity'!C$12:C$33))/(SUM('Entry capacity'!$C$12:$C$33)-IFERROR(VLOOKUP($A467,'Entry capacity'!$A$12:$C$33,3,FALSE),0))</f>
        <v>696.89716289451303</v>
      </c>
    </row>
    <row r="468" spans="1:3" ht="15" customHeight="1" x14ac:dyDescent="0.45">
      <c r="A468" s="36" t="str">
        <f t="shared" si="8"/>
        <v>F25</v>
      </c>
      <c r="B468" s="4" t="str">
        <f t="shared" si="8"/>
        <v>Salida Nacional / National exit</v>
      </c>
      <c r="C468" s="46" cm="1">
        <f t="array" ref="C468">SUMPRODUCT('Distance Matrix_ex'!$B181:$W181,TRANSPOSE('Entry capacity'!C$12:C$33))/(SUM('Entry capacity'!$C$12:$C$33)-IFERROR(VLOOKUP($A468,'Entry capacity'!$A$12:$C$33,3,FALSE),0))</f>
        <v>645.70271217815969</v>
      </c>
    </row>
    <row r="469" spans="1:3" ht="15" customHeight="1" x14ac:dyDescent="0.45">
      <c r="A469" s="36" t="str">
        <f t="shared" si="8"/>
        <v>F25</v>
      </c>
      <c r="B469" s="4" t="str">
        <f t="shared" si="8"/>
        <v>Salida Nacional / National exit</v>
      </c>
      <c r="C469" s="46" cm="1">
        <f t="array" ref="C469">SUMPRODUCT('Distance Matrix_ex'!$B182:$W182,TRANSPOSE('Entry capacity'!C$12:C$33))/(SUM('Entry capacity'!$C$12:$C$33)-IFERROR(VLOOKUP($A469,'Entry capacity'!$A$12:$C$33,3,FALSE),0))</f>
        <v>629.03358249249527</v>
      </c>
    </row>
    <row r="470" spans="1:3" ht="15" customHeight="1" x14ac:dyDescent="0.45">
      <c r="A470" s="36" t="str">
        <f t="shared" si="8"/>
        <v>F26.02</v>
      </c>
      <c r="B470" s="4" t="str">
        <f t="shared" si="8"/>
        <v>Salida Nacional / National exit</v>
      </c>
      <c r="C470" s="46" cm="1">
        <f t="array" ref="C470">SUMPRODUCT('Distance Matrix_ex'!$B183:$W183,TRANSPOSE('Entry capacity'!C$12:C$33))/(SUM('Entry capacity'!$C$12:$C$33)-IFERROR(VLOOKUP($A470,'Entry capacity'!$A$12:$C$33,3,FALSE),0))</f>
        <v>626.00444860343248</v>
      </c>
    </row>
    <row r="471" spans="1:3" ht="15" customHeight="1" x14ac:dyDescent="0.45">
      <c r="A471" s="36" t="str">
        <f t="shared" si="8"/>
        <v>F26A</v>
      </c>
      <c r="B471" s="4" t="str">
        <f t="shared" si="8"/>
        <v>Salida Nacional / National exit</v>
      </c>
      <c r="C471" s="46" cm="1">
        <f t="array" ref="C471">SUMPRODUCT('Distance Matrix_ex'!$B184:$W184,TRANSPOSE('Entry capacity'!C$12:C$33))/(SUM('Entry capacity'!$C$12:$C$33)-IFERROR(VLOOKUP($A471,'Entry capacity'!$A$12:$C$33,3,FALSE),0))</f>
        <v>620.33284586092896</v>
      </c>
    </row>
    <row r="472" spans="1:3" ht="15" customHeight="1" x14ac:dyDescent="0.45">
      <c r="A472" s="36" t="str">
        <f t="shared" si="8"/>
        <v>F27</v>
      </c>
      <c r="B472" s="4" t="str">
        <f t="shared" si="8"/>
        <v>Salida Nacional / National exit</v>
      </c>
      <c r="C472" s="46" cm="1">
        <f t="array" ref="C472">SUMPRODUCT('Distance Matrix_ex'!$B185:$W185,TRANSPOSE('Entry capacity'!C$12:C$33))/(SUM('Entry capacity'!$C$12:$C$33)-IFERROR(VLOOKUP($A472,'Entry capacity'!$A$12:$C$33,3,FALSE),0))</f>
        <v>610.88893903089695</v>
      </c>
    </row>
    <row r="473" spans="1:3" ht="15" customHeight="1" x14ac:dyDescent="0.45">
      <c r="A473" s="36" t="str">
        <f t="shared" si="8"/>
        <v>F28</v>
      </c>
      <c r="B473" s="4" t="str">
        <f t="shared" si="8"/>
        <v>Salida Nacional / National exit</v>
      </c>
      <c r="C473" s="46" cm="1">
        <f t="array" ref="C473">SUMPRODUCT('Distance Matrix_ex'!$B186:$W186,TRANSPOSE('Entry capacity'!C$12:C$33))/(SUM('Entry capacity'!$C$12:$C$33)-IFERROR(VLOOKUP($A473,'Entry capacity'!$A$12:$C$33,3,FALSE),0))</f>
        <v>597.04633075562936</v>
      </c>
    </row>
    <row r="474" spans="1:3" ht="15" customHeight="1" x14ac:dyDescent="0.45">
      <c r="A474" s="36" t="str">
        <f t="shared" si="8"/>
        <v>G03</v>
      </c>
      <c r="B474" s="4" t="str">
        <f t="shared" si="8"/>
        <v>Salida Nacional / National exit</v>
      </c>
      <c r="C474" s="46" cm="1">
        <f t="array" ref="C474">SUMPRODUCT('Distance Matrix_ex'!$B187:$W187,TRANSPOSE('Entry capacity'!C$12:C$33))/(SUM('Entry capacity'!$C$12:$C$33)-IFERROR(VLOOKUP($A474,'Entry capacity'!$A$12:$C$33,3,FALSE),0))</f>
        <v>681.6215674963936</v>
      </c>
    </row>
    <row r="475" spans="1:3" ht="15" customHeight="1" x14ac:dyDescent="0.45">
      <c r="A475" s="36" t="str">
        <f t="shared" si="8"/>
        <v>G04</v>
      </c>
      <c r="B475" s="4" t="str">
        <f t="shared" si="8"/>
        <v>Salida Nacional / National exit</v>
      </c>
      <c r="C475" s="46" cm="1">
        <f t="array" ref="C475">SUMPRODUCT('Distance Matrix_ex'!$B188:$W188,TRANSPOSE('Entry capacity'!C$12:C$33))/(SUM('Entry capacity'!$C$12:$C$33)-IFERROR(VLOOKUP($A475,'Entry capacity'!$A$12:$C$33,3,FALSE),0))</f>
        <v>672.93993386841498</v>
      </c>
    </row>
    <row r="476" spans="1:3" ht="15" customHeight="1" x14ac:dyDescent="0.45">
      <c r="A476" s="36" t="str">
        <f t="shared" si="8"/>
        <v>G07</v>
      </c>
      <c r="B476" s="4" t="str">
        <f t="shared" si="8"/>
        <v>Salida Nacional / National exit</v>
      </c>
      <c r="C476" s="46" cm="1">
        <f t="array" ref="C476">SUMPRODUCT('Distance Matrix_ex'!$B189:$W189,TRANSPOSE('Entry capacity'!C$12:C$33))/(SUM('Entry capacity'!$C$12:$C$33)-IFERROR(VLOOKUP($A476,'Entry capacity'!$A$12:$C$33,3,FALSE),0))</f>
        <v>631.80517437620392</v>
      </c>
    </row>
    <row r="477" spans="1:3" ht="15" customHeight="1" x14ac:dyDescent="0.45">
      <c r="A477" s="36" t="str">
        <f t="shared" si="8"/>
        <v>H1</v>
      </c>
      <c r="B477" s="4" t="str">
        <f t="shared" si="8"/>
        <v>Salida Nacional / National exit</v>
      </c>
      <c r="C477" s="46" cm="1">
        <f t="array" ref="C477">SUMPRODUCT('Distance Matrix_ex'!$B190:$W190,TRANSPOSE('Entry capacity'!C$12:C$33))/(SUM('Entry capacity'!$C$12:$C$33)-IFERROR(VLOOKUP($A477,'Entry capacity'!$A$12:$C$33,3,FALSE),0))</f>
        <v>678.52898954581167</v>
      </c>
    </row>
    <row r="478" spans="1:3" ht="15" customHeight="1" x14ac:dyDescent="0.45">
      <c r="A478" s="36" t="str">
        <f t="shared" si="8"/>
        <v>H72.1</v>
      </c>
      <c r="B478" s="4" t="str">
        <f t="shared" si="8"/>
        <v>Salida Nacional / National exit</v>
      </c>
      <c r="C478" s="46" cm="1">
        <f t="array" ref="C478">SUMPRODUCT('Distance Matrix_ex'!$B191:$W191,TRANSPOSE('Entry capacity'!C$12:C$33))/(SUM('Entry capacity'!$C$12:$C$33)-IFERROR(VLOOKUP($A478,'Entry capacity'!$A$12:$C$33,3,FALSE),0))</f>
        <v>926.39004176331332</v>
      </c>
    </row>
    <row r="479" spans="1:3" ht="15" customHeight="1" x14ac:dyDescent="0.45">
      <c r="A479" s="36" t="str">
        <f t="shared" ref="A479:B498" si="9">A192</f>
        <v>H72.1</v>
      </c>
      <c r="B479" s="4" t="str">
        <f t="shared" si="9"/>
        <v>Salida Nacional / National exit</v>
      </c>
      <c r="C479" s="46" cm="1">
        <f t="array" ref="C479">SUMPRODUCT('Distance Matrix_ex'!$B192:$W192,TRANSPOSE('Entry capacity'!C$12:C$33))/(SUM('Entry capacity'!$C$12:$C$33)-IFERROR(VLOOKUP($A479,'Entry capacity'!$A$12:$C$33,3,FALSE),0))</f>
        <v>776.06477369110928</v>
      </c>
    </row>
    <row r="480" spans="1:3" ht="15" customHeight="1" x14ac:dyDescent="0.45">
      <c r="A480" s="36" t="str">
        <f t="shared" si="9"/>
        <v>I003</v>
      </c>
      <c r="B480" s="4" t="str">
        <f t="shared" si="9"/>
        <v>Salida Nacional / National exit</v>
      </c>
      <c r="C480" s="46" cm="1">
        <f t="array" ref="C480">SUMPRODUCT('Distance Matrix_ex'!$B193:$W193,TRANSPOSE('Entry capacity'!C$12:C$33))/(SUM('Entry capacity'!$C$12:$C$33)-IFERROR(VLOOKUP($A480,'Entry capacity'!$A$12:$C$33,3,FALSE),0))</f>
        <v>804.64938477630494</v>
      </c>
    </row>
    <row r="481" spans="1:3" ht="15" customHeight="1" x14ac:dyDescent="0.45">
      <c r="A481" s="36" t="str">
        <f t="shared" si="9"/>
        <v>I005</v>
      </c>
      <c r="B481" s="4" t="str">
        <f t="shared" si="9"/>
        <v>Salida Nacional / National exit</v>
      </c>
      <c r="C481" s="46" cm="1">
        <f t="array" ref="C481">SUMPRODUCT('Distance Matrix_ex'!$B194:$W194,TRANSPOSE('Entry capacity'!C$12:C$33))/(SUM('Entry capacity'!$C$12:$C$33)-IFERROR(VLOOKUP($A481,'Entry capacity'!$A$12:$C$33,3,FALSE),0))</f>
        <v>826.39007640445413</v>
      </c>
    </row>
    <row r="482" spans="1:3" ht="15" customHeight="1" x14ac:dyDescent="0.45">
      <c r="A482" s="36" t="str">
        <f t="shared" si="9"/>
        <v>I006</v>
      </c>
      <c r="B482" s="4" t="str">
        <f t="shared" si="9"/>
        <v>Salida Nacional / National exit</v>
      </c>
      <c r="C482" s="46" cm="1">
        <f t="array" ref="C482">SUMPRODUCT('Distance Matrix_ex'!$B195:$W195,TRANSPOSE('Entry capacity'!C$12:C$33))/(SUM('Entry capacity'!$C$12:$C$33)-IFERROR(VLOOKUP($A482,'Entry capacity'!$A$12:$C$33,3,FALSE),0))</f>
        <v>842.70606752037736</v>
      </c>
    </row>
    <row r="483" spans="1:3" ht="15" customHeight="1" x14ac:dyDescent="0.45">
      <c r="A483" s="36" t="str">
        <f t="shared" si="9"/>
        <v>I007</v>
      </c>
      <c r="B483" s="4" t="str">
        <f t="shared" si="9"/>
        <v>Salida Nacional / National exit</v>
      </c>
      <c r="C483" s="46" cm="1">
        <f t="array" ref="C483">SUMPRODUCT('Distance Matrix_ex'!$B196:$W196,TRANSPOSE('Entry capacity'!C$12:C$33))/(SUM('Entry capacity'!$C$12:$C$33)-IFERROR(VLOOKUP($A483,'Entry capacity'!$A$12:$C$33,3,FALSE),0))</f>
        <v>858.60064946909608</v>
      </c>
    </row>
    <row r="484" spans="1:3" ht="15" customHeight="1" x14ac:dyDescent="0.45">
      <c r="A484" s="36" t="str">
        <f t="shared" si="9"/>
        <v>I008X</v>
      </c>
      <c r="B484" s="4" t="str">
        <f t="shared" si="9"/>
        <v>Salida Nacional / National exit</v>
      </c>
      <c r="C484" s="46" cm="1">
        <f t="array" ref="C484">SUMPRODUCT('Distance Matrix_ex'!$B197:$W197,TRANSPOSE('Entry capacity'!C$12:C$33))/(SUM('Entry capacity'!$C$12:$C$33)-IFERROR(VLOOKUP($A484,'Entry capacity'!$A$12:$C$33,3,FALSE),0))</f>
        <v>919.82310732723238</v>
      </c>
    </row>
    <row r="485" spans="1:3" ht="15" customHeight="1" x14ac:dyDescent="0.45">
      <c r="A485" s="36" t="str">
        <f t="shared" si="9"/>
        <v>I012</v>
      </c>
      <c r="B485" s="4" t="str">
        <f t="shared" si="9"/>
        <v>Salida Nacional / National exit</v>
      </c>
      <c r="C485" s="46" cm="1">
        <f t="array" ref="C485">SUMPRODUCT('Distance Matrix_ex'!$B198:$W198,TRANSPOSE('Entry capacity'!C$12:C$33))/(SUM('Entry capacity'!$C$12:$C$33)-IFERROR(VLOOKUP($A485,'Entry capacity'!$A$12:$C$33,3,FALSE),0))</f>
        <v>970.09311579597374</v>
      </c>
    </row>
    <row r="486" spans="1:3" ht="15" customHeight="1" x14ac:dyDescent="0.45">
      <c r="A486" s="36" t="str">
        <f t="shared" si="9"/>
        <v>I014</v>
      </c>
      <c r="B486" s="4" t="str">
        <f t="shared" si="9"/>
        <v>Salida Nacional / National exit</v>
      </c>
      <c r="C486" s="46" cm="1">
        <f t="array" ref="C486">SUMPRODUCT('Distance Matrix_ex'!$B199:$W199,TRANSPOSE('Entry capacity'!C$12:C$33))/(SUM('Entry capacity'!$C$12:$C$33)-IFERROR(VLOOKUP($A486,'Entry capacity'!$A$12:$C$33,3,FALSE),0))</f>
        <v>998.57781558481054</v>
      </c>
    </row>
    <row r="487" spans="1:3" ht="15" customHeight="1" x14ac:dyDescent="0.45">
      <c r="A487" s="36" t="str">
        <f t="shared" si="9"/>
        <v>I015ERM</v>
      </c>
      <c r="B487" s="4" t="str">
        <f t="shared" si="9"/>
        <v>Salida Nacional / National exit</v>
      </c>
      <c r="C487" s="46" cm="1">
        <f t="array" ref="C487">SUMPRODUCT('Distance Matrix_ex'!$B200:$W200,TRANSPOSE('Entry capacity'!C$12:C$33))/(SUM('Entry capacity'!$C$12:$C$33)-IFERROR(VLOOKUP($A487,'Entry capacity'!$A$12:$C$33,3,FALSE),0))</f>
        <v>1014.3999331529168</v>
      </c>
    </row>
    <row r="488" spans="1:3" ht="15" customHeight="1" x14ac:dyDescent="0.45">
      <c r="A488" s="36" t="str">
        <f t="shared" si="9"/>
        <v>I016</v>
      </c>
      <c r="B488" s="4" t="str">
        <f t="shared" si="9"/>
        <v>Salida Nacional / National exit</v>
      </c>
      <c r="C488" s="46" cm="1">
        <f t="array" ref="C488">SUMPRODUCT('Distance Matrix_ex'!$B201:$W201,TRANSPOSE('Entry capacity'!C$12:C$33))/(SUM('Entry capacity'!$C$12:$C$33)-IFERROR(VLOOKUP($A488,'Entry capacity'!$A$12:$C$33,3,FALSE),0))</f>
        <v>1026.7546669738499</v>
      </c>
    </row>
    <row r="489" spans="1:3" ht="15" customHeight="1" x14ac:dyDescent="0.45">
      <c r="A489" s="36" t="str">
        <f t="shared" si="9"/>
        <v>I016</v>
      </c>
      <c r="B489" s="4" t="str">
        <f t="shared" si="9"/>
        <v>Salida Nacional / National exit</v>
      </c>
      <c r="C489" s="46" cm="1">
        <f t="array" ref="C489">SUMPRODUCT('Distance Matrix_ex'!$B202:$W202,TRANSPOSE('Entry capacity'!C$12:C$33))/(SUM('Entry capacity'!$C$12:$C$33)-IFERROR(VLOOKUP($A489,'Entry capacity'!$A$12:$C$33,3,FALSE),0))</f>
        <v>1059.0381404545137</v>
      </c>
    </row>
    <row r="490" spans="1:3" ht="15" customHeight="1" x14ac:dyDescent="0.45">
      <c r="A490" s="36" t="str">
        <f t="shared" si="9"/>
        <v>I019</v>
      </c>
      <c r="B490" s="4" t="str">
        <f t="shared" si="9"/>
        <v>Salida Nacional / National exit</v>
      </c>
      <c r="C490" s="46" cm="1">
        <f t="array" ref="C490">SUMPRODUCT('Distance Matrix_ex'!$B203:$W203,TRANSPOSE('Entry capacity'!C$12:C$33))/(SUM('Entry capacity'!$C$12:$C$33)-IFERROR(VLOOKUP($A490,'Entry capacity'!$A$12:$C$33,3,FALSE),0))</f>
        <v>1075.5411437137548</v>
      </c>
    </row>
    <row r="491" spans="1:3" ht="15" customHeight="1" x14ac:dyDescent="0.45">
      <c r="A491" s="36" t="str">
        <f t="shared" si="9"/>
        <v>I020</v>
      </c>
      <c r="B491" s="4" t="str">
        <f t="shared" si="9"/>
        <v>Salida Nacional / National exit</v>
      </c>
      <c r="C491" s="46" cm="1">
        <f t="array" ref="C491">SUMPRODUCT('Distance Matrix_ex'!$B204:$W204,TRANSPOSE('Entry capacity'!C$12:C$33))/(SUM('Entry capacity'!$C$12:$C$33)-IFERROR(VLOOKUP($A491,'Entry capacity'!$A$12:$C$33,3,FALSE),0))</f>
        <v>1090.5923010967356</v>
      </c>
    </row>
    <row r="492" spans="1:3" ht="15" customHeight="1" x14ac:dyDescent="0.45">
      <c r="A492" s="36" t="str">
        <f t="shared" si="9"/>
        <v>I020A</v>
      </c>
      <c r="B492" s="4" t="str">
        <f t="shared" si="9"/>
        <v>Salida Nacional / National exit</v>
      </c>
      <c r="C492" s="46" cm="1">
        <f t="array" ref="C492">SUMPRODUCT('Distance Matrix_ex'!$B205:$W205,TRANSPOSE('Entry capacity'!C$12:C$33))/(SUM('Entry capacity'!$C$12:$C$33)-IFERROR(VLOOKUP($A492,'Entry capacity'!$A$12:$C$33,3,FALSE),0))</f>
        <v>1103.2124156849102</v>
      </c>
    </row>
    <row r="493" spans="1:3" ht="15" customHeight="1" x14ac:dyDescent="0.45">
      <c r="A493" s="36" t="str">
        <f t="shared" si="9"/>
        <v>I022</v>
      </c>
      <c r="B493" s="4" t="str">
        <f t="shared" si="9"/>
        <v>Salida Nacional / National exit</v>
      </c>
      <c r="C493" s="46" cm="1">
        <f t="array" ref="C493">SUMPRODUCT('Distance Matrix_ex'!$B206:$W206,TRANSPOSE('Entry capacity'!C$12:C$33))/(SUM('Entry capacity'!$C$12:$C$33)-IFERROR(VLOOKUP($A493,'Entry capacity'!$A$12:$C$33,3,FALSE),0))</f>
        <v>1126.2201533704131</v>
      </c>
    </row>
    <row r="494" spans="1:3" ht="15" customHeight="1" x14ac:dyDescent="0.45">
      <c r="A494" s="36" t="str">
        <f t="shared" si="9"/>
        <v>I023</v>
      </c>
      <c r="B494" s="4" t="str">
        <f t="shared" si="9"/>
        <v>Salida Nacional / National exit</v>
      </c>
      <c r="C494" s="46" cm="1">
        <f t="array" ref="C494">SUMPRODUCT('Distance Matrix_ex'!$B207:$W207,TRANSPOSE('Entry capacity'!C$12:C$33))/(SUM('Entry capacity'!$C$12:$C$33)-IFERROR(VLOOKUP($A494,'Entry capacity'!$A$12:$C$33,3,FALSE),0))</f>
        <v>1145.2258716024739</v>
      </c>
    </row>
    <row r="495" spans="1:3" ht="15" customHeight="1" x14ac:dyDescent="0.45">
      <c r="A495" s="36" t="str">
        <f t="shared" si="9"/>
        <v>I024</v>
      </c>
      <c r="B495" s="4" t="str">
        <f t="shared" si="9"/>
        <v>Salida Nacional / National exit</v>
      </c>
      <c r="C495" s="46" cm="1">
        <f t="array" ref="C495">SUMPRODUCT('Distance Matrix_ex'!$B208:$W208,TRANSPOSE('Entry capacity'!C$12:C$33))/(SUM('Entry capacity'!$C$12:$C$33)-IFERROR(VLOOKUP($A495,'Entry capacity'!$A$12:$C$33,3,FALSE),0))</f>
        <v>1163.3153482074888</v>
      </c>
    </row>
    <row r="496" spans="1:3" ht="15" customHeight="1" x14ac:dyDescent="0.45">
      <c r="A496" s="36" t="str">
        <f t="shared" si="9"/>
        <v>I025</v>
      </c>
      <c r="B496" s="4" t="str">
        <f t="shared" si="9"/>
        <v>Salida Nacional / National exit</v>
      </c>
      <c r="C496" s="46" cm="1">
        <f t="array" ref="C496">SUMPRODUCT('Distance Matrix_ex'!$B209:$W209,TRANSPOSE('Entry capacity'!C$12:C$33))/(SUM('Entry capacity'!$C$12:$C$33)-IFERROR(VLOOKUP($A496,'Entry capacity'!$A$12:$C$33,3,FALSE),0))</f>
        <v>1173.7271848784696</v>
      </c>
    </row>
    <row r="497" spans="1:3" ht="15" customHeight="1" x14ac:dyDescent="0.45">
      <c r="A497" s="36" t="str">
        <f t="shared" si="9"/>
        <v>I15</v>
      </c>
      <c r="B497" s="4" t="str">
        <f t="shared" si="9"/>
        <v>Salida Nacional / National exit</v>
      </c>
      <c r="C497" s="46" cm="1">
        <f t="array" ref="C497">SUMPRODUCT('Distance Matrix_ex'!$B210:$W210,TRANSPOSE('Entry capacity'!C$12:C$33))/(SUM('Entry capacity'!$C$12:$C$33)-IFERROR(VLOOKUP($A497,'Entry capacity'!$A$12:$C$33,3,FALSE),0))</f>
        <v>1014.3989646099704</v>
      </c>
    </row>
    <row r="498" spans="1:3" ht="15" customHeight="1" x14ac:dyDescent="0.45">
      <c r="A498" s="36" t="str">
        <f t="shared" si="9"/>
        <v>J01A</v>
      </c>
      <c r="B498" s="4" t="str">
        <f t="shared" si="9"/>
        <v>Salida Nacional / National exit</v>
      </c>
      <c r="C498" s="46" cm="1">
        <f t="array" ref="C498">SUMPRODUCT('Distance Matrix_ex'!$B211:$W211,TRANSPOSE('Entry capacity'!C$12:C$33))/(SUM('Entry capacity'!$C$12:$C$33)-IFERROR(VLOOKUP($A498,'Entry capacity'!$A$12:$C$33,3,FALSE),0))</f>
        <v>612.73284944439081</v>
      </c>
    </row>
    <row r="499" spans="1:3" ht="15" customHeight="1" x14ac:dyDescent="0.45">
      <c r="A499" s="36" t="str">
        <f t="shared" ref="A499:B518" si="10">A212</f>
        <v>J01A</v>
      </c>
      <c r="B499" s="4" t="str">
        <f t="shared" si="10"/>
        <v>Salida Nacional / National exit</v>
      </c>
      <c r="C499" s="46" cm="1">
        <f t="array" ref="C499">SUMPRODUCT('Distance Matrix_ex'!$B212:$W212,TRANSPOSE('Entry capacity'!C$12:C$33))/(SUM('Entry capacity'!$C$12:$C$33)-IFERROR(VLOOKUP($A499,'Entry capacity'!$A$12:$C$33,3,FALSE),0))</f>
        <v>1011.931046188117</v>
      </c>
    </row>
    <row r="500" spans="1:3" ht="15" customHeight="1" x14ac:dyDescent="0.45">
      <c r="A500" s="36" t="str">
        <f t="shared" si="10"/>
        <v>K05</v>
      </c>
      <c r="B500" s="4" t="str">
        <f t="shared" si="10"/>
        <v>Salida Nacional / National exit</v>
      </c>
      <c r="C500" s="46" cm="1">
        <f t="array" ref="C500">SUMPRODUCT('Distance Matrix_ex'!$B213:$W213,TRANSPOSE('Entry capacity'!C$12:C$33))/(SUM('Entry capacity'!$C$12:$C$33)-IFERROR(VLOOKUP($A500,'Entry capacity'!$A$12:$C$33,3,FALSE),0))</f>
        <v>992.48104618811681</v>
      </c>
    </row>
    <row r="501" spans="1:3" ht="15" customHeight="1" x14ac:dyDescent="0.45">
      <c r="A501" s="36" t="str">
        <f t="shared" si="10"/>
        <v>K07</v>
      </c>
      <c r="B501" s="4" t="str">
        <f t="shared" si="10"/>
        <v>Salida Nacional / National exit</v>
      </c>
      <c r="C501" s="46" cm="1">
        <f t="array" ref="C501">SUMPRODUCT('Distance Matrix_ex'!$B214:$W214,TRANSPOSE('Entry capacity'!C$12:C$33))/(SUM('Entry capacity'!$C$12:$C$33)-IFERROR(VLOOKUP($A501,'Entry capacity'!$A$12:$C$33,3,FALSE),0))</f>
        <v>977.82104618811718</v>
      </c>
    </row>
    <row r="502" spans="1:3" ht="15" customHeight="1" x14ac:dyDescent="0.45">
      <c r="A502" s="36" t="str">
        <f t="shared" si="10"/>
        <v>K11.01</v>
      </c>
      <c r="B502" s="4" t="str">
        <f t="shared" si="10"/>
        <v>Salida Nacional / National exit</v>
      </c>
      <c r="C502" s="46" cm="1">
        <f t="array" ref="C502">SUMPRODUCT('Distance Matrix_ex'!$B215:$W215,TRANSPOSE('Entry capacity'!C$12:C$33))/(SUM('Entry capacity'!$C$12:$C$33)-IFERROR(VLOOKUP($A502,'Entry capacity'!$A$12:$C$33,3,FALSE),0))</f>
        <v>947.9210461881172</v>
      </c>
    </row>
    <row r="503" spans="1:3" ht="15" customHeight="1" x14ac:dyDescent="0.45">
      <c r="A503" s="36" t="str">
        <f t="shared" si="10"/>
        <v>K19</v>
      </c>
      <c r="B503" s="4" t="str">
        <f t="shared" si="10"/>
        <v>Salida Nacional / National exit</v>
      </c>
      <c r="C503" s="46" cm="1">
        <f t="array" ref="C503">SUMPRODUCT('Distance Matrix_ex'!$B216:$W216,TRANSPOSE('Entry capacity'!C$12:C$33))/(SUM('Entry capacity'!$C$12:$C$33)-IFERROR(VLOOKUP($A503,'Entry capacity'!$A$12:$C$33,3,FALSE),0))</f>
        <v>886.82104618811695</v>
      </c>
    </row>
    <row r="504" spans="1:3" ht="15" customHeight="1" x14ac:dyDescent="0.45">
      <c r="A504" s="36" t="str">
        <f t="shared" si="10"/>
        <v>K25</v>
      </c>
      <c r="B504" s="4" t="str">
        <f t="shared" si="10"/>
        <v>Salida Nacional / National exit</v>
      </c>
      <c r="C504" s="46" cm="1">
        <f t="array" ref="C504">SUMPRODUCT('Distance Matrix_ex'!$B217:$W217,TRANSPOSE('Entry capacity'!C$12:C$33))/(SUM('Entry capacity'!$C$12:$C$33)-IFERROR(VLOOKUP($A504,'Entry capacity'!$A$12:$C$33,3,FALSE),0))</f>
        <v>843.92604618811697</v>
      </c>
    </row>
    <row r="505" spans="1:3" ht="15" customHeight="1" x14ac:dyDescent="0.45">
      <c r="A505" s="36" t="str">
        <f t="shared" si="10"/>
        <v>K29</v>
      </c>
      <c r="B505" s="4" t="str">
        <f t="shared" si="10"/>
        <v>Salida Nacional / National exit</v>
      </c>
      <c r="C505" s="46" cm="1">
        <f t="array" ref="C505">SUMPRODUCT('Distance Matrix_ex'!$B218:$W218,TRANSPOSE('Entry capacity'!C$12:C$33))/(SUM('Entry capacity'!$C$12:$C$33)-IFERROR(VLOOKUP($A505,'Entry capacity'!$A$12:$C$33,3,FALSE),0))</f>
        <v>817.41604618811709</v>
      </c>
    </row>
    <row r="506" spans="1:3" ht="15" customHeight="1" x14ac:dyDescent="0.45">
      <c r="A506" s="36" t="str">
        <f t="shared" si="10"/>
        <v>K31</v>
      </c>
      <c r="B506" s="4" t="str">
        <f t="shared" si="10"/>
        <v>Salida Nacional / National exit</v>
      </c>
      <c r="C506" s="46" cm="1">
        <f t="array" ref="C506">SUMPRODUCT('Distance Matrix_ex'!$B219:$W219,TRANSPOSE('Entry capacity'!C$12:C$33))/(SUM('Entry capacity'!$C$12:$C$33)-IFERROR(VLOOKUP($A506,'Entry capacity'!$A$12:$C$33,3,FALSE),0))</f>
        <v>803.68404618811689</v>
      </c>
    </row>
    <row r="507" spans="1:3" ht="15" customHeight="1" x14ac:dyDescent="0.45">
      <c r="A507" s="36" t="str">
        <f t="shared" si="10"/>
        <v>K37</v>
      </c>
      <c r="B507" s="4" t="str">
        <f t="shared" si="10"/>
        <v>Salida Nacional / National exit</v>
      </c>
      <c r="C507" s="46" cm="1">
        <f t="array" ref="C507">SUMPRODUCT('Distance Matrix_ex'!$B220:$W220,TRANSPOSE('Entry capacity'!C$12:C$33))/(SUM('Entry capacity'!$C$12:$C$33)-IFERROR(VLOOKUP($A507,'Entry capacity'!$A$12:$C$33,3,FALSE),0))</f>
        <v>761.45704618811715</v>
      </c>
    </row>
    <row r="508" spans="1:3" ht="15" customHeight="1" x14ac:dyDescent="0.45">
      <c r="A508" s="36" t="str">
        <f t="shared" si="10"/>
        <v>K39</v>
      </c>
      <c r="B508" s="4" t="str">
        <f t="shared" si="10"/>
        <v>Salida Nacional / National exit</v>
      </c>
      <c r="C508" s="46" cm="1">
        <f t="array" ref="C508">SUMPRODUCT('Distance Matrix_ex'!$B221:$W221,TRANSPOSE('Entry capacity'!C$12:C$33))/(SUM('Entry capacity'!$C$12:$C$33)-IFERROR(VLOOKUP($A508,'Entry capacity'!$A$12:$C$33,3,FALSE),0))</f>
        <v>728.66775575840745</v>
      </c>
    </row>
    <row r="509" spans="1:3" ht="15" customHeight="1" x14ac:dyDescent="0.45">
      <c r="A509" s="36" t="str">
        <f t="shared" si="10"/>
        <v>K39</v>
      </c>
      <c r="B509" s="4" t="str">
        <f t="shared" si="10"/>
        <v>Salida Nacional / National exit</v>
      </c>
      <c r="C509" s="46" cm="1">
        <f t="array" ref="C509">SUMPRODUCT('Distance Matrix_ex'!$B222:$W222,TRANSPOSE('Entry capacity'!C$12:C$33))/(SUM('Entry capacity'!$C$12:$C$33)-IFERROR(VLOOKUP($A509,'Entry capacity'!$A$12:$C$33,3,FALSE),0))</f>
        <v>690.36085067933527</v>
      </c>
    </row>
    <row r="510" spans="1:3" ht="15" customHeight="1" x14ac:dyDescent="0.45">
      <c r="A510" s="36" t="str">
        <f t="shared" si="10"/>
        <v>K44</v>
      </c>
      <c r="B510" s="4" t="str">
        <f t="shared" si="10"/>
        <v>Salida Nacional / National exit</v>
      </c>
      <c r="C510" s="46" cm="1">
        <f t="array" ref="C510">SUMPRODUCT('Distance Matrix_ex'!$B223:$W223,TRANSPOSE('Entry capacity'!C$12:C$33))/(SUM('Entry capacity'!$C$12:$C$33)-IFERROR(VLOOKUP($A510,'Entry capacity'!$A$12:$C$33,3,FALSE),0))</f>
        <v>638.47040289886252</v>
      </c>
    </row>
    <row r="511" spans="1:3" ht="15" customHeight="1" x14ac:dyDescent="0.45">
      <c r="A511" s="36" t="str">
        <f t="shared" si="10"/>
        <v>K45</v>
      </c>
      <c r="B511" s="4" t="str">
        <f t="shared" si="10"/>
        <v>Salida Nacional / National exit</v>
      </c>
      <c r="C511" s="46" cm="1">
        <f t="array" ref="C511">SUMPRODUCT('Distance Matrix_ex'!$B224:$W224,TRANSPOSE('Entry capacity'!C$12:C$33))/(SUM('Entry capacity'!$C$12:$C$33)-IFERROR(VLOOKUP($A511,'Entry capacity'!$A$12:$C$33,3,FALSE),0))</f>
        <v>626.32912078033132</v>
      </c>
    </row>
    <row r="512" spans="1:3" ht="15" customHeight="1" x14ac:dyDescent="0.45">
      <c r="A512" s="36" t="str">
        <f t="shared" si="10"/>
        <v>K46</v>
      </c>
      <c r="B512" s="4" t="str">
        <f t="shared" si="10"/>
        <v>Salida Nacional / National exit</v>
      </c>
      <c r="C512" s="46" cm="1">
        <f t="array" ref="C512">SUMPRODUCT('Distance Matrix_ex'!$B225:$W225,TRANSPOSE('Entry capacity'!C$12:C$33))/(SUM('Entry capacity'!$C$12:$C$33)-IFERROR(VLOOKUP($A512,'Entry capacity'!$A$12:$C$33,3,FALSE),0))</f>
        <v>603.20655165013579</v>
      </c>
    </row>
    <row r="513" spans="1:3" ht="15" customHeight="1" x14ac:dyDescent="0.45">
      <c r="A513" s="36" t="str">
        <f t="shared" si="10"/>
        <v>K47</v>
      </c>
      <c r="B513" s="4" t="str">
        <f t="shared" si="10"/>
        <v>Salida Nacional / National exit</v>
      </c>
      <c r="C513" s="46" cm="1">
        <f t="array" ref="C513">SUMPRODUCT('Distance Matrix_ex'!$B226:$W226,TRANSPOSE('Entry capacity'!C$12:C$33))/(SUM('Entry capacity'!$C$12:$C$33)-IFERROR(VLOOKUP($A513,'Entry capacity'!$A$12:$C$33,3,FALSE),0))</f>
        <v>589.7506084104898</v>
      </c>
    </row>
    <row r="514" spans="1:3" ht="15" customHeight="1" x14ac:dyDescent="0.45">
      <c r="A514" s="36" t="str">
        <f t="shared" si="10"/>
        <v>K48</v>
      </c>
      <c r="B514" s="4" t="str">
        <f t="shared" si="10"/>
        <v>Salida Nacional / National exit</v>
      </c>
      <c r="C514" s="46" cm="1">
        <f t="array" ref="C514">SUMPRODUCT('Distance Matrix_ex'!$B227:$W227,TRANSPOSE('Entry capacity'!C$12:C$33))/(SUM('Entry capacity'!$C$12:$C$33)-IFERROR(VLOOKUP($A514,'Entry capacity'!$A$12:$C$33,3,FALSE),0))</f>
        <v>573.89656861991671</v>
      </c>
    </row>
    <row r="515" spans="1:3" ht="15" customHeight="1" x14ac:dyDescent="0.45">
      <c r="A515" s="36" t="str">
        <f t="shared" si="10"/>
        <v>K48.02</v>
      </c>
      <c r="B515" s="4" t="str">
        <f t="shared" si="10"/>
        <v>Salida Nacional / National exit</v>
      </c>
      <c r="C515" s="46" cm="1">
        <f t="array" ref="C515">SUMPRODUCT('Distance Matrix_ex'!$B228:$W228,TRANSPOSE('Entry capacity'!C$12:C$33))/(SUM('Entry capacity'!$C$12:$C$33)-IFERROR(VLOOKUP($A515,'Entry capacity'!$A$12:$C$33,3,FALSE),0))</f>
        <v>577.42858973182831</v>
      </c>
    </row>
    <row r="516" spans="1:3" ht="15" customHeight="1" x14ac:dyDescent="0.45">
      <c r="A516" s="36" t="str">
        <f t="shared" si="10"/>
        <v>K48.03</v>
      </c>
      <c r="B516" s="4" t="str">
        <f t="shared" si="10"/>
        <v>Salida Nacional / National exit</v>
      </c>
      <c r="C516" s="46" cm="1">
        <f t="array" ref="C516">SUMPRODUCT('Distance Matrix_ex'!$B229:$W229,TRANSPOSE('Entry capacity'!C$12:C$33))/(SUM('Entry capacity'!$C$12:$C$33)-IFERROR(VLOOKUP($A516,'Entry capacity'!$A$12:$C$33,3,FALSE),0))</f>
        <v>578.72509126602995</v>
      </c>
    </row>
    <row r="517" spans="1:3" ht="15" customHeight="1" x14ac:dyDescent="0.45">
      <c r="A517" s="36" t="str">
        <f t="shared" si="10"/>
        <v>K48.05</v>
      </c>
      <c r="B517" s="4" t="str">
        <f t="shared" si="10"/>
        <v>Salida Nacional / National exit</v>
      </c>
      <c r="C517" s="46" cm="1">
        <f t="array" ref="C517">SUMPRODUCT('Distance Matrix_ex'!$B230:$W230,TRANSPOSE('Entry capacity'!C$12:C$33))/(SUM('Entry capacity'!$C$12:$C$33)-IFERROR(VLOOKUP($A517,'Entry capacity'!$A$12:$C$33,3,FALSE),0))</f>
        <v>581.00434914172752</v>
      </c>
    </row>
    <row r="518" spans="1:3" ht="15" customHeight="1" x14ac:dyDescent="0.45">
      <c r="A518" s="36" t="str">
        <f t="shared" si="10"/>
        <v>K48.07</v>
      </c>
      <c r="B518" s="4" t="str">
        <f t="shared" si="10"/>
        <v>Salida Nacional / National exit</v>
      </c>
      <c r="C518" s="46" cm="1">
        <f t="array" ref="C518">SUMPRODUCT('Distance Matrix_ex'!$B231:$W231,TRANSPOSE('Entry capacity'!C$12:C$33))/(SUM('Entry capacity'!$C$12:$C$33)-IFERROR(VLOOKUP($A518,'Entry capacity'!$A$12:$C$33,3,FALSE),0))</f>
        <v>582.22248466258509</v>
      </c>
    </row>
    <row r="519" spans="1:3" ht="15" customHeight="1" x14ac:dyDescent="0.45">
      <c r="A519" s="36" t="str">
        <f t="shared" ref="A519:B538" si="11">A232</f>
        <v>K48.07</v>
      </c>
      <c r="B519" s="4" t="str">
        <f t="shared" si="11"/>
        <v>Salida Nacional / National exit</v>
      </c>
      <c r="C519" s="46" cm="1">
        <f t="array" ref="C519">SUMPRODUCT('Distance Matrix_ex'!$B232:$W232,TRANSPOSE('Entry capacity'!C$12:C$33))/(SUM('Entry capacity'!$C$12:$C$33)-IFERROR(VLOOKUP($A519,'Entry capacity'!$A$12:$C$33,3,FALSE),0))</f>
        <v>583.09100840683482</v>
      </c>
    </row>
    <row r="520" spans="1:3" ht="15" customHeight="1" x14ac:dyDescent="0.45">
      <c r="A520" s="36" t="str">
        <f t="shared" si="11"/>
        <v>K48.10</v>
      </c>
      <c r="B520" s="4" t="str">
        <f t="shared" si="11"/>
        <v>Salida Nacional / National exit</v>
      </c>
      <c r="C520" s="46" cm="1">
        <f t="array" ref="C520">SUMPRODUCT('Distance Matrix_ex'!$B233:$W233,TRANSPOSE('Entry capacity'!C$12:C$33))/(SUM('Entry capacity'!$C$12:$C$33)-IFERROR(VLOOKUP($A520,'Entry capacity'!$A$12:$C$33,3,FALSE),0))</f>
        <v>614.951804164132</v>
      </c>
    </row>
    <row r="521" spans="1:3" ht="15" customHeight="1" x14ac:dyDescent="0.45">
      <c r="A521" s="36" t="str">
        <f t="shared" si="11"/>
        <v>K50</v>
      </c>
      <c r="B521" s="4" t="str">
        <f t="shared" si="11"/>
        <v>Salida Nacional / National exit</v>
      </c>
      <c r="C521" s="46" cm="1">
        <f t="array" ref="C521">SUMPRODUCT('Distance Matrix_ex'!$B234:$W234,TRANSPOSE('Entry capacity'!C$12:C$33))/(SUM('Entry capacity'!$C$12:$C$33)-IFERROR(VLOOKUP($A521,'Entry capacity'!$A$12:$C$33,3,FALSE),0))</f>
        <v>578.28277240489808</v>
      </c>
    </row>
    <row r="522" spans="1:3" ht="15" customHeight="1" x14ac:dyDescent="0.45">
      <c r="A522" s="36" t="str">
        <f t="shared" si="11"/>
        <v>K52</v>
      </c>
      <c r="B522" s="4" t="str">
        <f t="shared" si="11"/>
        <v>Salida Nacional / National exit</v>
      </c>
      <c r="C522" s="46" cm="1">
        <f t="array" ref="C522">SUMPRODUCT('Distance Matrix_ex'!$B235:$W235,TRANSPOSE('Entry capacity'!C$12:C$33))/(SUM('Entry capacity'!$C$12:$C$33)-IFERROR(VLOOKUP($A522,'Entry capacity'!$A$12:$C$33,3,FALSE),0))</f>
        <v>585.03306568754715</v>
      </c>
    </row>
    <row r="523" spans="1:3" ht="15" customHeight="1" x14ac:dyDescent="0.45">
      <c r="A523" s="36" t="str">
        <f t="shared" si="11"/>
        <v>K54</v>
      </c>
      <c r="B523" s="4" t="str">
        <f t="shared" si="11"/>
        <v>Salida Nacional / National exit</v>
      </c>
      <c r="C523" s="46" cm="1">
        <f t="array" ref="C523">SUMPRODUCT('Distance Matrix_ex'!$B236:$W236,TRANSPOSE('Entry capacity'!C$12:C$33))/(SUM('Entry capacity'!$C$12:$C$33)-IFERROR(VLOOKUP($A523,'Entry capacity'!$A$12:$C$33,3,FALSE),0))</f>
        <v>590.83683552845821</v>
      </c>
    </row>
    <row r="524" spans="1:3" ht="15" customHeight="1" x14ac:dyDescent="0.45">
      <c r="A524" s="36" t="str">
        <f t="shared" si="11"/>
        <v>M01</v>
      </c>
      <c r="B524" s="4" t="str">
        <f t="shared" si="11"/>
        <v>Salida Nacional / National exit</v>
      </c>
      <c r="C524" s="46" cm="1">
        <f t="array" ref="C524">SUMPRODUCT('Distance Matrix_ex'!$B237:$W237,TRANSPOSE('Entry capacity'!C$12:C$33))/(SUM('Entry capacity'!$C$12:$C$33)-IFERROR(VLOOKUP($A524,'Entry capacity'!$A$12:$C$33,3,FALSE),0))</f>
        <v>704.34228732517772</v>
      </c>
    </row>
    <row r="525" spans="1:3" ht="15" customHeight="1" x14ac:dyDescent="0.45">
      <c r="A525" s="36" t="str">
        <f t="shared" si="11"/>
        <v>M05</v>
      </c>
      <c r="B525" s="4" t="str">
        <f t="shared" si="11"/>
        <v>Salida Nacional / National exit</v>
      </c>
      <c r="C525" s="46" cm="1">
        <f t="array" ref="C525">SUMPRODUCT('Distance Matrix_ex'!$B238:$W238,TRANSPOSE('Entry capacity'!C$12:C$33))/(SUM('Entry capacity'!$C$12:$C$33)-IFERROR(VLOOKUP($A525,'Entry capacity'!$A$12:$C$33,3,FALSE),0))</f>
        <v>652.17037930618005</v>
      </c>
    </row>
    <row r="526" spans="1:3" ht="15" customHeight="1" x14ac:dyDescent="0.45">
      <c r="A526" s="36" t="str">
        <f t="shared" si="11"/>
        <v>M09</v>
      </c>
      <c r="B526" s="4" t="str">
        <f t="shared" si="11"/>
        <v>Salida Nacional / National exit</v>
      </c>
      <c r="C526" s="46" cm="1">
        <f t="array" ref="C526">SUMPRODUCT('Distance Matrix_ex'!$B239:$W239,TRANSPOSE('Entry capacity'!C$12:C$33))/(SUM('Entry capacity'!$C$12:$C$33)-IFERROR(VLOOKUP($A526,'Entry capacity'!$A$12:$C$33,3,FALSE),0))</f>
        <v>615.29198234618627</v>
      </c>
    </row>
    <row r="527" spans="1:3" ht="15" customHeight="1" x14ac:dyDescent="0.45">
      <c r="A527" s="36" t="str">
        <f t="shared" si="11"/>
        <v>N07</v>
      </c>
      <c r="B527" s="4" t="str">
        <f t="shared" si="11"/>
        <v>Salida Nacional / National exit</v>
      </c>
      <c r="C527" s="46" cm="1">
        <f t="array" ref="C527">SUMPRODUCT('Distance Matrix_ex'!$B240:$W240,TRANSPOSE('Entry capacity'!C$12:C$33))/(SUM('Entry capacity'!$C$12:$C$33)-IFERROR(VLOOKUP($A527,'Entry capacity'!$A$12:$C$33,3,FALSE),0))</f>
        <v>930.64804618811706</v>
      </c>
    </row>
    <row r="528" spans="1:3" ht="15" customHeight="1" x14ac:dyDescent="0.45">
      <c r="A528" s="36" t="str">
        <f t="shared" si="11"/>
        <v>N08</v>
      </c>
      <c r="B528" s="4" t="str">
        <f t="shared" si="11"/>
        <v>Salida Nacional / National exit</v>
      </c>
      <c r="C528" s="46" cm="1">
        <f t="array" ref="C528">SUMPRODUCT('Distance Matrix_ex'!$B241:$W241,TRANSPOSE('Entry capacity'!C$12:C$33))/(SUM('Entry capacity'!$C$12:$C$33)-IFERROR(VLOOKUP($A528,'Entry capacity'!$A$12:$C$33,3,FALSE),0))</f>
        <v>811.04186242134062</v>
      </c>
    </row>
    <row r="529" spans="1:3" ht="15" customHeight="1" x14ac:dyDescent="0.45">
      <c r="A529" s="36" t="str">
        <f t="shared" si="11"/>
        <v>N08</v>
      </c>
      <c r="B529" s="4" t="str">
        <f t="shared" si="11"/>
        <v>Salida Nacional / National exit</v>
      </c>
      <c r="C529" s="46" cm="1">
        <f t="array" ref="C529">SUMPRODUCT('Distance Matrix_ex'!$B242:$W242,TRANSPOSE('Entry capacity'!C$12:C$33))/(SUM('Entry capacity'!$C$12:$C$33)-IFERROR(VLOOKUP($A529,'Entry capacity'!$A$12:$C$33,3,FALSE),0))</f>
        <v>832.9155327366625</v>
      </c>
    </row>
    <row r="530" spans="1:3" ht="15" customHeight="1" x14ac:dyDescent="0.45">
      <c r="A530" s="36" t="str">
        <f t="shared" si="11"/>
        <v>N10.1</v>
      </c>
      <c r="B530" s="4" t="str">
        <f t="shared" si="11"/>
        <v>Salida Nacional / National exit</v>
      </c>
      <c r="C530" s="46" cm="1">
        <f t="array" ref="C530">SUMPRODUCT('Distance Matrix_ex'!$B243:$W243,TRANSPOSE('Entry capacity'!C$12:C$33))/(SUM('Entry capacity'!$C$12:$C$33)-IFERROR(VLOOKUP($A530,'Entry capacity'!$A$12:$C$33,3,FALSE),0))</f>
        <v>846.44928449771703</v>
      </c>
    </row>
    <row r="531" spans="1:3" ht="15" customHeight="1" x14ac:dyDescent="0.45">
      <c r="A531" s="36" t="str">
        <f t="shared" si="11"/>
        <v>O01</v>
      </c>
      <c r="B531" s="4" t="str">
        <f t="shared" si="11"/>
        <v>Salida Nacional / National exit</v>
      </c>
      <c r="C531" s="46" cm="1">
        <f t="array" ref="C531">SUMPRODUCT('Distance Matrix_ex'!$B244:$W244,TRANSPOSE('Entry capacity'!C$12:C$33))/(SUM('Entry capacity'!$C$12:$C$33)-IFERROR(VLOOKUP($A531,'Entry capacity'!$A$12:$C$33,3,FALSE),0))</f>
        <v>772.67456732571372</v>
      </c>
    </row>
    <row r="532" spans="1:3" ht="15" customHeight="1" x14ac:dyDescent="0.45">
      <c r="A532" s="36" t="str">
        <f t="shared" si="11"/>
        <v>O01A</v>
      </c>
      <c r="B532" s="4" t="str">
        <f t="shared" si="11"/>
        <v>Salida Nacional / National exit</v>
      </c>
      <c r="C532" s="46" cm="1">
        <f t="array" ref="C532">SUMPRODUCT('Distance Matrix_ex'!$B245:$W245,TRANSPOSE('Entry capacity'!C$12:C$33))/(SUM('Entry capacity'!$C$12:$C$33)-IFERROR(VLOOKUP($A532,'Entry capacity'!$A$12:$C$33,3,FALSE),0))</f>
        <v>773.10603711159217</v>
      </c>
    </row>
    <row r="533" spans="1:3" ht="15" customHeight="1" x14ac:dyDescent="0.45">
      <c r="A533" s="36" t="str">
        <f t="shared" si="11"/>
        <v>O02</v>
      </c>
      <c r="B533" s="4" t="str">
        <f t="shared" si="11"/>
        <v>Salida Nacional / National exit</v>
      </c>
      <c r="C533" s="46" cm="1">
        <f t="array" ref="C533">SUMPRODUCT('Distance Matrix_ex'!$B246:$W246,TRANSPOSE('Entry capacity'!C$12:C$33))/(SUM('Entry capacity'!$C$12:$C$33)-IFERROR(VLOOKUP($A533,'Entry capacity'!$A$12:$C$33,3,FALSE),0))</f>
        <v>773.27338091385252</v>
      </c>
    </row>
    <row r="534" spans="1:3" ht="15" customHeight="1" x14ac:dyDescent="0.45">
      <c r="A534" s="36" t="str">
        <f t="shared" si="11"/>
        <v>O03</v>
      </c>
      <c r="B534" s="4" t="str">
        <f t="shared" si="11"/>
        <v>Salida Nacional / National exit</v>
      </c>
      <c r="C534" s="46" cm="1">
        <f t="array" ref="C534">SUMPRODUCT('Distance Matrix_ex'!$B247:$W247,TRANSPOSE('Entry capacity'!C$12:C$33))/(SUM('Entry capacity'!$C$12:$C$33)-IFERROR(VLOOKUP($A534,'Entry capacity'!$A$12:$C$33,3,FALSE),0))</f>
        <v>773.53588196132966</v>
      </c>
    </row>
    <row r="535" spans="1:3" ht="15" customHeight="1" x14ac:dyDescent="0.45">
      <c r="A535" s="36" t="str">
        <f t="shared" si="11"/>
        <v>O04A</v>
      </c>
      <c r="B535" s="4" t="str">
        <f t="shared" si="11"/>
        <v>Salida Nacional / National exit</v>
      </c>
      <c r="C535" s="46" cm="1">
        <f t="array" ref="C535">SUMPRODUCT('Distance Matrix_ex'!$B248:$W248,TRANSPOSE('Entry capacity'!C$12:C$33))/(SUM('Entry capacity'!$C$12:$C$33)-IFERROR(VLOOKUP($A535,'Entry capacity'!$A$12:$C$33,3,FALSE),0))</f>
        <v>774.29024765827376</v>
      </c>
    </row>
    <row r="536" spans="1:3" ht="15" customHeight="1" x14ac:dyDescent="0.45">
      <c r="A536" s="36" t="str">
        <f t="shared" si="11"/>
        <v>O05</v>
      </c>
      <c r="B536" s="4" t="str">
        <f t="shared" si="11"/>
        <v>Salida Nacional / National exit</v>
      </c>
      <c r="C536" s="46" cm="1">
        <f t="array" ref="C536">SUMPRODUCT('Distance Matrix_ex'!$B249:$W249,TRANSPOSE('Entry capacity'!C$12:C$33))/(SUM('Entry capacity'!$C$12:$C$33)-IFERROR(VLOOKUP($A536,'Entry capacity'!$A$12:$C$33,3,FALSE),0))</f>
        <v>772.06168949834569</v>
      </c>
    </row>
    <row r="537" spans="1:3" ht="15" customHeight="1" x14ac:dyDescent="0.45">
      <c r="A537" s="36" t="str">
        <f t="shared" si="11"/>
        <v>O06</v>
      </c>
      <c r="B537" s="4" t="str">
        <f t="shared" si="11"/>
        <v>Salida Nacional / National exit</v>
      </c>
      <c r="C537" s="46" cm="1">
        <f t="array" ref="C537">SUMPRODUCT('Distance Matrix_ex'!$B250:$W250,TRANSPOSE('Entry capacity'!C$12:C$33))/(SUM('Entry capacity'!$C$12:$C$33)-IFERROR(VLOOKUP($A537,'Entry capacity'!$A$12:$C$33,3,FALSE),0))</f>
        <v>761.24305655431795</v>
      </c>
    </row>
    <row r="538" spans="1:3" ht="15" customHeight="1" x14ac:dyDescent="0.45">
      <c r="A538" s="36" t="str">
        <f t="shared" si="11"/>
        <v>O07</v>
      </c>
      <c r="B538" s="4" t="str">
        <f t="shared" si="11"/>
        <v>Salida Nacional / National exit</v>
      </c>
      <c r="C538" s="46" cm="1">
        <f t="array" ref="C538">SUMPRODUCT('Distance Matrix_ex'!$B251:$W251,TRANSPOSE('Entry capacity'!C$12:C$33))/(SUM('Entry capacity'!$C$12:$C$33)-IFERROR(VLOOKUP($A538,'Entry capacity'!$A$12:$C$33,3,FALSE),0))</f>
        <v>748.93784975086783</v>
      </c>
    </row>
    <row r="539" spans="1:3" ht="15" customHeight="1" x14ac:dyDescent="0.45">
      <c r="A539" s="36" t="str">
        <f t="shared" ref="A539:B558" si="12">A252</f>
        <v>O07</v>
      </c>
      <c r="B539" s="4" t="str">
        <f t="shared" si="12"/>
        <v>Salida Nacional / National exit</v>
      </c>
      <c r="C539" s="46" cm="1">
        <f t="array" ref="C539">SUMPRODUCT('Distance Matrix_ex'!$B252:$W252,TRANSPOSE('Entry capacity'!C$12:C$33))/(SUM('Entry capacity'!$C$12:$C$33)-IFERROR(VLOOKUP($A539,'Entry capacity'!$A$12:$C$33,3,FALSE),0))</f>
        <v>731.63752078251468</v>
      </c>
    </row>
    <row r="540" spans="1:3" ht="15" customHeight="1" x14ac:dyDescent="0.45">
      <c r="A540" s="36" t="str">
        <f t="shared" si="12"/>
        <v>O11</v>
      </c>
      <c r="B540" s="4" t="str">
        <f t="shared" si="12"/>
        <v>Salida Nacional / National exit</v>
      </c>
      <c r="C540" s="46" cm="1">
        <f t="array" ref="C540">SUMPRODUCT('Distance Matrix_ex'!$B253:$W253,TRANSPOSE('Entry capacity'!C$12:C$33))/(SUM('Entry capacity'!$C$12:$C$33)-IFERROR(VLOOKUP($A540,'Entry capacity'!$A$12:$C$33,3,FALSE),0))</f>
        <v>694.93780889717743</v>
      </c>
    </row>
    <row r="541" spans="1:3" ht="15" customHeight="1" x14ac:dyDescent="0.45">
      <c r="A541" s="36" t="str">
        <f t="shared" si="12"/>
        <v>O12</v>
      </c>
      <c r="B541" s="4" t="str">
        <f t="shared" si="12"/>
        <v>Salida Nacional / National exit</v>
      </c>
      <c r="C541" s="46" cm="1">
        <f t="array" ref="C541">SUMPRODUCT('Distance Matrix_ex'!$B254:$W254,TRANSPOSE('Entry capacity'!C$12:C$33))/(SUM('Entry capacity'!$C$12:$C$33)-IFERROR(VLOOKUP($A541,'Entry capacity'!$A$12:$C$33,3,FALSE),0))</f>
        <v>712.63175478315827</v>
      </c>
    </row>
    <row r="542" spans="1:3" ht="15" customHeight="1" x14ac:dyDescent="0.45">
      <c r="A542" s="36" t="str">
        <f t="shared" si="12"/>
        <v>O14</v>
      </c>
      <c r="B542" s="4" t="str">
        <f t="shared" si="12"/>
        <v>Salida Nacional / National exit</v>
      </c>
      <c r="C542" s="46" cm="1">
        <f t="array" ref="C542">SUMPRODUCT('Distance Matrix_ex'!$B255:$W255,TRANSPOSE('Entry capacity'!C$12:C$33))/(SUM('Entry capacity'!$C$12:$C$33)-IFERROR(VLOOKUP($A542,'Entry capacity'!$A$12:$C$33,3,FALSE),0))</f>
        <v>742.02543423758459</v>
      </c>
    </row>
    <row r="543" spans="1:3" ht="15" customHeight="1" x14ac:dyDescent="0.45">
      <c r="A543" s="36" t="str">
        <f t="shared" si="12"/>
        <v>O14A</v>
      </c>
      <c r="B543" s="4" t="str">
        <f t="shared" si="12"/>
        <v>Salida Nacional / National exit</v>
      </c>
      <c r="C543" s="46" cm="1">
        <f t="array" ref="C543">SUMPRODUCT('Distance Matrix_ex'!$B256:$W256,TRANSPOSE('Entry capacity'!C$12:C$33))/(SUM('Entry capacity'!$C$12:$C$33)-IFERROR(VLOOKUP($A543,'Entry capacity'!$A$12:$C$33,3,FALSE),0))</f>
        <v>751.09103785420325</v>
      </c>
    </row>
    <row r="544" spans="1:3" ht="15" customHeight="1" x14ac:dyDescent="0.45">
      <c r="A544" s="36" t="str">
        <f t="shared" si="12"/>
        <v>O16</v>
      </c>
      <c r="B544" s="4" t="str">
        <f t="shared" si="12"/>
        <v>Salida Nacional / National exit</v>
      </c>
      <c r="C544" s="46" cm="1">
        <f t="array" ref="C544">SUMPRODUCT('Distance Matrix_ex'!$B257:$W257,TRANSPOSE('Entry capacity'!C$12:C$33))/(SUM('Entry capacity'!$C$12:$C$33)-IFERROR(VLOOKUP($A544,'Entry capacity'!$A$12:$C$33,3,FALSE),0))</f>
        <v>774.63203402619592</v>
      </c>
    </row>
    <row r="545" spans="1:3" ht="15" customHeight="1" x14ac:dyDescent="0.45">
      <c r="A545" s="36" t="str">
        <f t="shared" si="12"/>
        <v>O17</v>
      </c>
      <c r="B545" s="4" t="str">
        <f t="shared" si="12"/>
        <v>Salida Nacional / National exit</v>
      </c>
      <c r="C545" s="46" cm="1">
        <f t="array" ref="C545">SUMPRODUCT('Distance Matrix_ex'!$B258:$W258,TRANSPOSE('Entry capacity'!C$12:C$33))/(SUM('Entry capacity'!$C$12:$C$33)-IFERROR(VLOOKUP($A545,'Entry capacity'!$A$12:$C$33,3,FALSE),0))</f>
        <v>788.68847247268548</v>
      </c>
    </row>
    <row r="546" spans="1:3" ht="15" customHeight="1" x14ac:dyDescent="0.45">
      <c r="A546" s="36" t="str">
        <f t="shared" si="12"/>
        <v>O19</v>
      </c>
      <c r="B546" s="4" t="str">
        <f t="shared" si="12"/>
        <v>Salida Nacional / National exit</v>
      </c>
      <c r="C546" s="46" cm="1">
        <f t="array" ref="C546">SUMPRODUCT('Distance Matrix_ex'!$B259:$W259,TRANSPOSE('Entry capacity'!C$12:C$33))/(SUM('Entry capacity'!$C$12:$C$33)-IFERROR(VLOOKUP($A546,'Entry capacity'!$A$12:$C$33,3,FALSE),0))</f>
        <v>804.63798822293381</v>
      </c>
    </row>
    <row r="547" spans="1:3" ht="15" customHeight="1" x14ac:dyDescent="0.45">
      <c r="A547" s="36" t="str">
        <f t="shared" si="12"/>
        <v>O22</v>
      </c>
      <c r="B547" s="4" t="str">
        <f t="shared" si="12"/>
        <v>Salida Nacional / National exit</v>
      </c>
      <c r="C547" s="46" cm="1">
        <f t="array" ref="C547">SUMPRODUCT('Distance Matrix_ex'!$B260:$W260,TRANSPOSE('Entry capacity'!C$12:C$33))/(SUM('Entry capacity'!$C$12:$C$33)-IFERROR(VLOOKUP($A547,'Entry capacity'!$A$12:$C$33,3,FALSE),0))</f>
        <v>798.4440123016376</v>
      </c>
    </row>
    <row r="548" spans="1:3" ht="15" customHeight="1" x14ac:dyDescent="0.45">
      <c r="A548" s="36" t="str">
        <f t="shared" si="12"/>
        <v>O24</v>
      </c>
      <c r="B548" s="4" t="str">
        <f t="shared" si="12"/>
        <v>Salida Nacional / National exit</v>
      </c>
      <c r="C548" s="46" cm="1">
        <f t="array" ref="C548">SUMPRODUCT('Distance Matrix_ex'!$B261:$W261,TRANSPOSE('Entry capacity'!C$12:C$33))/(SUM('Entry capacity'!$C$12:$C$33)-IFERROR(VLOOKUP($A548,'Entry capacity'!$A$12:$C$33,3,FALSE),0))</f>
        <v>792.62458931037736</v>
      </c>
    </row>
    <row r="549" spans="1:3" ht="15" customHeight="1" x14ac:dyDescent="0.45">
      <c r="A549" s="36" t="str">
        <f t="shared" si="12"/>
        <v>O24</v>
      </c>
      <c r="B549" s="4" t="str">
        <f t="shared" si="12"/>
        <v>Salida Nacional / National exit</v>
      </c>
      <c r="C549" s="46" cm="1">
        <f t="array" ref="C549">SUMPRODUCT('Distance Matrix_ex'!$B262:$W262,TRANSPOSE('Entry capacity'!C$12:C$33))/(SUM('Entry capacity'!$C$12:$C$33)-IFERROR(VLOOKUP($A549,'Entry capacity'!$A$12:$C$33,3,FALSE),0))</f>
        <v>684.14247798061501</v>
      </c>
    </row>
    <row r="550" spans="1:3" ht="15" customHeight="1" x14ac:dyDescent="0.45">
      <c r="A550" s="36" t="str">
        <f t="shared" si="12"/>
        <v>P03</v>
      </c>
      <c r="B550" s="4" t="str">
        <f t="shared" si="12"/>
        <v>Salida Nacional / National exit</v>
      </c>
      <c r="C550" s="46" cm="1">
        <f t="array" ref="C550">SUMPRODUCT('Distance Matrix_ex'!$B263:$W263,TRANSPOSE('Entry capacity'!C$12:C$33))/(SUM('Entry capacity'!$C$12:$C$33)-IFERROR(VLOOKUP($A550,'Entry capacity'!$A$12:$C$33,3,FALSE),0))</f>
        <v>663.41569867585667</v>
      </c>
    </row>
    <row r="551" spans="1:3" ht="15" customHeight="1" x14ac:dyDescent="0.45">
      <c r="A551" s="36" t="str">
        <f t="shared" si="12"/>
        <v>P04</v>
      </c>
      <c r="B551" s="4" t="str">
        <f t="shared" si="12"/>
        <v>Salida Nacional / National exit</v>
      </c>
      <c r="C551" s="46" cm="1">
        <f t="array" ref="C551">SUMPRODUCT('Distance Matrix_ex'!$B264:$W264,TRANSPOSE('Entry capacity'!C$12:C$33))/(SUM('Entry capacity'!$C$12:$C$33)-IFERROR(VLOOKUP($A551,'Entry capacity'!$A$12:$C$33,3,FALSE),0))</f>
        <v>661.90997314947924</v>
      </c>
    </row>
    <row r="552" spans="1:3" ht="15" customHeight="1" x14ac:dyDescent="0.45">
      <c r="A552" s="36" t="str">
        <f t="shared" si="12"/>
        <v>P04A</v>
      </c>
      <c r="B552" s="4" t="str">
        <f t="shared" si="12"/>
        <v>Salida Nacional / National exit</v>
      </c>
      <c r="C552" s="46" cm="1">
        <f t="array" ref="C552">SUMPRODUCT('Distance Matrix_ex'!$B265:$W265,TRANSPOSE('Entry capacity'!C$12:C$33))/(SUM('Entry capacity'!$C$12:$C$33)-IFERROR(VLOOKUP($A552,'Entry capacity'!$A$12:$C$33,3,FALSE),0))</f>
        <v>651.33290780395168</v>
      </c>
    </row>
    <row r="553" spans="1:3" ht="15" customHeight="1" x14ac:dyDescent="0.45">
      <c r="A553" s="36" t="str">
        <f t="shared" si="12"/>
        <v>P06</v>
      </c>
      <c r="B553" s="4" t="str">
        <f t="shared" si="12"/>
        <v>Salida Nacional / National exit</v>
      </c>
      <c r="C553" s="46" cm="1">
        <f t="array" ref="C553">SUMPRODUCT('Distance Matrix_ex'!$B266:$W266,TRANSPOSE('Entry capacity'!C$12:C$33))/(SUM('Entry capacity'!$C$12:$C$33)-IFERROR(VLOOKUP($A553,'Entry capacity'!$A$12:$C$33,3,FALSE),0))</f>
        <v>626.42746526430562</v>
      </c>
    </row>
    <row r="554" spans="1:3" ht="15" customHeight="1" x14ac:dyDescent="0.45">
      <c r="A554" s="36" t="str">
        <f t="shared" si="12"/>
        <v>Q03B</v>
      </c>
      <c r="B554" s="4" t="str">
        <f t="shared" si="12"/>
        <v>Salida Nacional / National exit</v>
      </c>
      <c r="C554" s="46" cm="1">
        <f t="array" ref="C554">SUMPRODUCT('Distance Matrix_ex'!$B267:$W267,TRANSPOSE('Entry capacity'!C$12:C$33))/(SUM('Entry capacity'!$C$12:$C$33)-IFERROR(VLOOKUP($A554,'Entry capacity'!$A$12:$C$33,3,FALSE),0))</f>
        <v>610.77732704524021</v>
      </c>
    </row>
    <row r="555" spans="1:3" ht="15" customHeight="1" x14ac:dyDescent="0.45">
      <c r="A555" s="36" t="str">
        <f t="shared" si="12"/>
        <v>T02</v>
      </c>
      <c r="B555" s="4" t="str">
        <f t="shared" si="12"/>
        <v>Salida Nacional / National exit</v>
      </c>
      <c r="C555" s="46" cm="1">
        <f t="array" ref="C555">SUMPRODUCT('Distance Matrix_ex'!$B268:$W268,TRANSPOSE('Entry capacity'!C$12:C$33))/(SUM('Entry capacity'!$C$12:$C$33)-IFERROR(VLOOKUP($A555,'Entry capacity'!$A$12:$C$33,3,FALSE),0))</f>
        <v>616.29192036609254</v>
      </c>
    </row>
    <row r="556" spans="1:3" ht="15" customHeight="1" x14ac:dyDescent="0.45">
      <c r="A556" s="36" t="str">
        <f t="shared" si="12"/>
        <v>T04</v>
      </c>
      <c r="B556" s="4" t="str">
        <f t="shared" si="12"/>
        <v>Salida Nacional / National exit</v>
      </c>
      <c r="C556" s="46" cm="1">
        <f t="array" ref="C556">SUMPRODUCT('Distance Matrix_ex'!$B269:$W269,TRANSPOSE('Entry capacity'!C$12:C$33))/(SUM('Entry capacity'!$C$12:$C$33)-IFERROR(VLOOKUP($A556,'Entry capacity'!$A$12:$C$33,3,FALSE),0))</f>
        <v>642.46541838818962</v>
      </c>
    </row>
    <row r="557" spans="1:3" ht="15" customHeight="1" x14ac:dyDescent="0.45">
      <c r="A557" s="36" t="str">
        <f t="shared" si="12"/>
        <v>T05</v>
      </c>
      <c r="B557" s="4" t="str">
        <f t="shared" si="12"/>
        <v>Salida Nacional / National exit</v>
      </c>
      <c r="C557" s="46" cm="1">
        <f t="array" ref="C557">SUMPRODUCT('Distance Matrix_ex'!$B270:$W270,TRANSPOSE('Entry capacity'!C$12:C$33))/(SUM('Entry capacity'!$C$12:$C$33)-IFERROR(VLOOKUP($A557,'Entry capacity'!$A$12:$C$33,3,FALSE),0))</f>
        <v>646.8185051569294</v>
      </c>
    </row>
    <row r="558" spans="1:3" ht="15" customHeight="1" x14ac:dyDescent="0.45">
      <c r="A558" s="36" t="str">
        <f t="shared" si="12"/>
        <v>T05A</v>
      </c>
      <c r="B558" s="4" t="str">
        <f t="shared" si="12"/>
        <v>Salida Nacional / National exit</v>
      </c>
      <c r="C558" s="46" cm="1">
        <f t="array" ref="C558">SUMPRODUCT('Distance Matrix_ex'!$B271:$W271,TRANSPOSE('Entry capacity'!C$12:C$33))/(SUM('Entry capacity'!$C$12:$C$33)-IFERROR(VLOOKUP($A558,'Entry capacity'!$A$12:$C$33,3,FALSE),0))</f>
        <v>646.5831664413563</v>
      </c>
    </row>
    <row r="559" spans="1:3" ht="15" customHeight="1" x14ac:dyDescent="0.45">
      <c r="A559" s="36" t="str">
        <f t="shared" ref="A559:B578" si="13">A272</f>
        <v>T05A</v>
      </c>
      <c r="B559" s="4" t="str">
        <f t="shared" si="13"/>
        <v>Salida Nacional / National exit</v>
      </c>
      <c r="C559" s="46" cm="1">
        <f t="array" ref="C559">SUMPRODUCT('Distance Matrix_ex'!$B272:$W272,TRANSPOSE('Entry capacity'!C$12:C$33))/(SUM('Entry capacity'!$C$12:$C$33)-IFERROR(VLOOKUP($A559,'Entry capacity'!$A$12:$C$33,3,FALSE),0))</f>
        <v>646.4490375933417</v>
      </c>
    </row>
    <row r="560" spans="1:3" ht="15" customHeight="1" x14ac:dyDescent="0.45">
      <c r="A560" s="36" t="str">
        <f t="shared" si="13"/>
        <v>T07</v>
      </c>
      <c r="B560" s="4" t="str">
        <f t="shared" si="13"/>
        <v>Salida Nacional / National exit</v>
      </c>
      <c r="C560" s="46" cm="1">
        <f t="array" ref="C560">SUMPRODUCT('Distance Matrix_ex'!$B273:$W273,TRANSPOSE('Entry capacity'!C$12:C$33))/(SUM('Entry capacity'!$C$12:$C$33)-IFERROR(VLOOKUP($A560,'Entry capacity'!$A$12:$C$33,3,FALSE),0))</f>
        <v>641.45996545382047</v>
      </c>
    </row>
    <row r="561" spans="1:3" ht="15" customHeight="1" x14ac:dyDescent="0.45">
      <c r="A561" s="36" t="str">
        <f t="shared" si="13"/>
        <v>T08</v>
      </c>
      <c r="B561" s="4" t="str">
        <f t="shared" si="13"/>
        <v>Salida Nacional / National exit</v>
      </c>
      <c r="C561" s="46" cm="1">
        <f t="array" ref="C561">SUMPRODUCT('Distance Matrix_ex'!$B274:$W274,TRANSPOSE('Entry capacity'!C$12:C$33))/(SUM('Entry capacity'!$C$12:$C$33)-IFERROR(VLOOKUP($A561,'Entry capacity'!$A$12:$C$33,3,FALSE),0))</f>
        <v>631.45996545382047</v>
      </c>
    </row>
    <row r="562" spans="1:3" ht="15" customHeight="1" x14ac:dyDescent="0.45">
      <c r="A562" s="36" t="str">
        <f t="shared" si="13"/>
        <v>T09.2</v>
      </c>
      <c r="B562" s="4" t="str">
        <f t="shared" si="13"/>
        <v>Salida Nacional / National exit</v>
      </c>
      <c r="C562" s="46" cm="1">
        <f t="array" ref="C562">SUMPRODUCT('Distance Matrix_ex'!$B275:$W275,TRANSPOSE('Entry capacity'!C$12:C$33))/(SUM('Entry capacity'!$C$12:$C$33)-IFERROR(VLOOKUP($A562,'Entry capacity'!$A$12:$C$33,3,FALSE),0))</f>
        <v>616.81996545382071</v>
      </c>
    </row>
    <row r="563" spans="1:3" ht="15" customHeight="1" x14ac:dyDescent="0.45">
      <c r="A563" s="36" t="str">
        <f t="shared" si="13"/>
        <v>T10</v>
      </c>
      <c r="B563" s="4" t="str">
        <f t="shared" si="13"/>
        <v>Salida Nacional / National exit</v>
      </c>
      <c r="C563" s="46" cm="1">
        <f t="array" ref="C563">SUMPRODUCT('Distance Matrix_ex'!$B276:$W276,TRANSPOSE('Entry capacity'!C$12:C$33))/(SUM('Entry capacity'!$C$12:$C$33)-IFERROR(VLOOKUP($A563,'Entry capacity'!$A$12:$C$33,3,FALSE),0))</f>
        <v>611.42496545382073</v>
      </c>
    </row>
    <row r="564" spans="1:3" ht="15" customHeight="1" x14ac:dyDescent="0.45">
      <c r="A564" s="36" t="str">
        <f t="shared" si="13"/>
        <v>PR Barcelona</v>
      </c>
      <c r="B564" s="4" t="str">
        <f t="shared" si="13"/>
        <v>Planta GNL / LNG Plant</v>
      </c>
      <c r="C564" s="46" cm="1">
        <f t="array" ref="C564">SUMPRODUCT('Distance Matrix_ex'!$B277:$W277,TRANSPOSE('Entry capacity'!C$12:C$33))/(SUM('Entry capacity'!$C$12:$C$33)-IFERROR(VLOOKUP($A564,'Entry capacity'!$A$12:$C$33,3,FALSE),0))</f>
        <v>817.05532783399099</v>
      </c>
    </row>
    <row r="565" spans="1:3" ht="15" customHeight="1" x14ac:dyDescent="0.45">
      <c r="A565" s="36" t="str">
        <f t="shared" si="13"/>
        <v>PR Cartagena</v>
      </c>
      <c r="B565" s="4" t="str">
        <f t="shared" si="13"/>
        <v>Planta GNL / LNG Plant</v>
      </c>
      <c r="C565" s="46" cm="1">
        <f t="array" ref="C565">SUMPRODUCT('Distance Matrix_ex'!$B278:$W278,TRANSPOSE('Entry capacity'!C$12:C$33))/(SUM('Entry capacity'!$C$12:$C$33)-IFERROR(VLOOKUP($A565,'Entry capacity'!$A$12:$C$33,3,FALSE),0))</f>
        <v>739.3372439735208</v>
      </c>
    </row>
    <row r="566" spans="1:3" ht="15" customHeight="1" x14ac:dyDescent="0.45">
      <c r="A566" s="36" t="str">
        <f t="shared" si="13"/>
        <v>PR Huelva</v>
      </c>
      <c r="B566" s="4" t="str">
        <f t="shared" si="13"/>
        <v>Planta GNL / LNG Plant</v>
      </c>
      <c r="C566" s="46" cm="1">
        <f t="array" ref="C566">SUMPRODUCT('Distance Matrix_ex'!$B279:$W279,TRANSPOSE('Entry capacity'!C$12:C$33))/(SUM('Entry capacity'!$C$12:$C$33)-IFERROR(VLOOKUP($A566,'Entry capacity'!$A$12:$C$33,3,FALSE),0))</f>
        <v>1043.7480989222172</v>
      </c>
    </row>
    <row r="567" spans="1:3" ht="15" customHeight="1" x14ac:dyDescent="0.45">
      <c r="A567" s="36" t="str">
        <f t="shared" si="13"/>
        <v>PR Bilbao</v>
      </c>
      <c r="B567" s="4" t="str">
        <f t="shared" si="13"/>
        <v>Planta GNL / LNG Plant</v>
      </c>
      <c r="C567" s="46" cm="1">
        <f t="array" ref="C567">SUMPRODUCT('Distance Matrix_ex'!$B280:$W280,TRANSPOSE('Entry capacity'!C$12:C$33))/(SUM('Entry capacity'!$C$12:$C$33)-IFERROR(VLOOKUP($A567,'Entry capacity'!$A$12:$C$33,3,FALSE),0))</f>
        <v>818.4631221025885</v>
      </c>
    </row>
    <row r="568" spans="1:3" ht="15" customHeight="1" x14ac:dyDescent="0.45">
      <c r="A568" s="36" t="str">
        <f t="shared" si="13"/>
        <v>PR Sagunto</v>
      </c>
      <c r="B568" s="4" t="str">
        <f t="shared" si="13"/>
        <v>Planta GNL / LNG Plant</v>
      </c>
      <c r="C568" s="46" cm="1">
        <f t="array" ref="C568">SUMPRODUCT('Distance Matrix_ex'!$B281:$W281,TRANSPOSE('Entry capacity'!C$12:C$33))/(SUM('Entry capacity'!$C$12:$C$33)-IFERROR(VLOOKUP($A568,'Entry capacity'!$A$12:$C$33,3,FALSE),0))</f>
        <v>674.74603266138615</v>
      </c>
    </row>
    <row r="569" spans="1:3" ht="15" customHeight="1" x14ac:dyDescent="0.45">
      <c r="A569" s="36" t="str">
        <f t="shared" si="13"/>
        <v>PR Mugardos</v>
      </c>
      <c r="B569" s="4" t="str">
        <f t="shared" si="13"/>
        <v>Planta GNL / LNG Plant</v>
      </c>
      <c r="C569" s="46" cm="1">
        <f t="array" ref="C569">SUMPRODUCT('Distance Matrix_ex'!$B282:$W282,TRANSPOSE('Entry capacity'!C$12:C$33))/(SUM('Entry capacity'!$C$12:$C$33)-IFERROR(VLOOKUP($A569,'Entry capacity'!$A$12:$C$33,3,FALSE),0))</f>
        <v>1098.4511289095376</v>
      </c>
    </row>
    <row r="570" spans="1:3" ht="15" customHeight="1" x14ac:dyDescent="0.45">
      <c r="A570" s="36" t="str">
        <f t="shared" si="13"/>
        <v>PR El Musel</v>
      </c>
      <c r="B570" s="4" t="str">
        <f t="shared" si="13"/>
        <v>Planta GNL / LNG Plant</v>
      </c>
      <c r="C570" s="46" cm="1">
        <f t="array" ref="C570">SUMPRODUCT('Distance Matrix_ex'!$B283:$W283,TRANSPOSE('Entry capacity'!C$12:C$33))/(SUM('Entry capacity'!$C$12:$C$33)-IFERROR(VLOOKUP($A570,'Entry capacity'!$A$12:$C$33,3,FALSE),0))</f>
        <v>809.68279511938783</v>
      </c>
    </row>
    <row r="571" spans="1:3" ht="15" customHeight="1" x14ac:dyDescent="0.45">
      <c r="A571" s="36" t="str">
        <f t="shared" si="13"/>
        <v>CI Tarifa</v>
      </c>
      <c r="B571" s="4" t="str">
        <f t="shared" si="13"/>
        <v>CI Tarifa</v>
      </c>
      <c r="C571" s="46" cm="1">
        <f t="array" ref="C571">SUMPRODUCT('Distance Matrix_ex'!$B284:$W284,TRANSPOSE('Entry capacity'!C$12:C$33))/(SUM('Entry capacity'!$C$12:$C$33)-IFERROR(VLOOKUP($A571,'Entry capacity'!$A$12:$C$33,3,FALSE),0))</f>
        <v>1019.7710461881172</v>
      </c>
    </row>
    <row r="572" spans="1:3" ht="15" customHeight="1" x14ac:dyDescent="0.45">
      <c r="A572" s="36" t="str">
        <f t="shared" si="13"/>
        <v>CI Biriatou</v>
      </c>
      <c r="B572" s="4" t="str">
        <f t="shared" si="13"/>
        <v>VIP Pirineos</v>
      </c>
      <c r="C572" s="46" cm="1">
        <f t="array" ref="C572">SUMPRODUCT('Distance Matrix_ex'!$B285:$W285,TRANSPOSE('Entry capacity'!C$12:C$33))/(SUM('Entry capacity'!$C$12:$C$33)-IFERROR(VLOOKUP($A572,'Entry capacity'!$A$12:$C$33,3,FALSE),0))</f>
        <v>775.01068553428922</v>
      </c>
    </row>
    <row r="573" spans="1:3" ht="15" customHeight="1" x14ac:dyDescent="0.45">
      <c r="A573" s="36" t="str">
        <f t="shared" si="13"/>
        <v>CI Larrau</v>
      </c>
      <c r="B573" s="4" t="str">
        <f t="shared" si="13"/>
        <v>VIP Pirineos</v>
      </c>
      <c r="C573" s="46" cm="1">
        <f t="array" ref="C573">SUMPRODUCT('Distance Matrix_ex'!$B286:$W286,TRANSPOSE('Entry capacity'!C$12:C$33))/(SUM('Entry capacity'!$C$12:$C$33)-IFERROR(VLOOKUP($A573,'Entry capacity'!$A$12:$C$33,3,FALSE),0))</f>
        <v>761.25782591461348</v>
      </c>
    </row>
    <row r="574" spans="1:3" ht="15" customHeight="1" x14ac:dyDescent="0.45">
      <c r="A574" s="36" t="str">
        <f t="shared" si="13"/>
        <v>CI Badajoz</v>
      </c>
      <c r="B574" s="4" t="str">
        <f t="shared" si="13"/>
        <v>VIP Ibérico</v>
      </c>
      <c r="C574" s="46" cm="1">
        <f t="array" ref="C574">SUMPRODUCT('Distance Matrix_ex'!$B287:$W287,TRANSPOSE('Entry capacity'!C$12:C$33))/(SUM('Entry capacity'!$C$12:$C$33)-IFERROR(VLOOKUP($A574,'Entry capacity'!$A$12:$C$33,3,FALSE),0))</f>
        <v>876.78955311003892</v>
      </c>
    </row>
    <row r="575" spans="1:3" ht="15" customHeight="1" x14ac:dyDescent="0.45">
      <c r="A575" s="36" t="str">
        <f t="shared" si="13"/>
        <v>CI Tuy</v>
      </c>
      <c r="B575" s="4" t="str">
        <f t="shared" si="13"/>
        <v>VIP Ibérico</v>
      </c>
      <c r="C575" s="46" cm="1">
        <f t="array" ref="C575">SUMPRODUCT('Distance Matrix_ex'!$B288:$W288,TRANSPOSE('Entry capacity'!C$12:C$33))/(SUM('Entry capacity'!$C$12:$C$33)-IFERROR(VLOOKUP($A575,'Entry capacity'!$A$12:$C$33,3,FALSE),0))</f>
        <v>1192.4841728490092</v>
      </c>
    </row>
    <row r="576" spans="1:3" ht="15" customHeight="1" x14ac:dyDescent="0.45">
      <c r="A576" s="36" t="str">
        <f t="shared" si="13"/>
        <v>AS Serrablo</v>
      </c>
      <c r="B576" s="4" t="str">
        <f t="shared" si="13"/>
        <v>AA.SS / Storage facilities</v>
      </c>
      <c r="C576" s="46" cm="1">
        <f t="array" ref="C576">SUMPRODUCT('Distance Matrix_ex'!$B289:$W289,TRANSPOSE('Entry capacity'!C$12:C$33))/(SUM('Entry capacity'!$C$12:$C$33)-IFERROR(VLOOKUP($A576,'Entry capacity'!$A$12:$C$33,3,FALSE),0))</f>
        <v>767.44014971188051</v>
      </c>
    </row>
    <row r="577" spans="1:3" ht="15" customHeight="1" x14ac:dyDescent="0.45">
      <c r="A577" s="36" t="str">
        <f t="shared" si="13"/>
        <v>AS Gaviota</v>
      </c>
      <c r="B577" s="4" t="str">
        <f t="shared" si="13"/>
        <v>AA.SS / Storage facilities</v>
      </c>
      <c r="C577" s="46" cm="1">
        <f t="array" ref="C577">SUMPRODUCT('Distance Matrix_ex'!$B290:$W290,TRANSPOSE('Entry capacity'!C$12:C$33))/(SUM('Entry capacity'!$C$12:$C$33)-IFERROR(VLOOKUP($A577,'Entry capacity'!$A$12:$C$33,3,FALSE),0))</f>
        <v>698.17204381747592</v>
      </c>
    </row>
    <row r="578" spans="1:3" ht="15" customHeight="1" x14ac:dyDescent="0.45">
      <c r="A578" s="36" t="str">
        <f t="shared" si="13"/>
        <v>AS Yela</v>
      </c>
      <c r="B578" s="4" t="str">
        <f t="shared" si="13"/>
        <v>AA.SS / Storage facilities</v>
      </c>
      <c r="C578" s="46" cm="1">
        <f t="array" ref="C578">SUMPRODUCT('Distance Matrix_ex'!$B291:$W291,TRANSPOSE('Entry capacity'!C$12:C$33))/(SUM('Entry capacity'!$C$12:$C$33)-IFERROR(VLOOKUP($A578,'Entry capacity'!$A$12:$C$33,3,FALSE),0))</f>
        <v>619.22440666056127</v>
      </c>
    </row>
    <row r="579" spans="1:3" ht="15" customHeight="1" thickBot="1" x14ac:dyDescent="0.5">
      <c r="A579" s="36" t="str">
        <f t="shared" ref="A579:B579" si="14">A292</f>
        <v>YAC/AS Marismas</v>
      </c>
      <c r="B579" s="4" t="str">
        <f t="shared" si="14"/>
        <v>AA.SS / Storage facilities</v>
      </c>
      <c r="C579" s="46" cm="1">
        <f t="array" ref="C579">SUMPRODUCT('Distance Matrix_ex'!$B292:$W292,TRANSPOSE('Entry capacity'!C$12:C$33))/(SUM('Entry capacity'!$C$12:$C$33)-IFERROR(VLOOKUP($A579,'Entry capacity'!$A$12:$C$33,3,FALSE),0))</f>
        <v>895.11616493881797</v>
      </c>
    </row>
    <row r="580" spans="1:3" ht="18.75" customHeight="1" thickBot="1" x14ac:dyDescent="0.5">
      <c r="A580" s="23" t="s">
        <v>7</v>
      </c>
      <c r="B580" s="24"/>
      <c r="C580" s="54">
        <f>SUM(C299:C579)</f>
        <v>201921.1436643679</v>
      </c>
    </row>
    <row r="582" spans="1:3" ht="27.75" customHeight="1" x14ac:dyDescent="0.45">
      <c r="A582" s="68" t="s">
        <v>85</v>
      </c>
      <c r="B582" s="13"/>
      <c r="C582" s="14"/>
    </row>
    <row r="583" spans="1:3" ht="5.0999999999999996" customHeight="1" thickBot="1" x14ac:dyDescent="0.5"/>
    <row r="584" spans="1:3" ht="15" customHeight="1" x14ac:dyDescent="0.45">
      <c r="A584" s="169" t="s">
        <v>36</v>
      </c>
      <c r="B584" s="171" t="s">
        <v>160</v>
      </c>
      <c r="C584" s="19" t="s">
        <v>11</v>
      </c>
    </row>
    <row r="585" spans="1:3" ht="33" customHeight="1" x14ac:dyDescent="0.45">
      <c r="A585" s="170"/>
      <c r="B585" s="172"/>
      <c r="C585" s="20" t="s">
        <v>57</v>
      </c>
    </row>
    <row r="586" spans="1:3" ht="15" customHeight="1" x14ac:dyDescent="0.45">
      <c r="A586" s="43" t="str">
        <f t="shared" ref="A586:B605" si="15">A299</f>
        <v>01.1A</v>
      </c>
      <c r="B586" s="4" t="str">
        <f t="shared" si="15"/>
        <v>Salida Nacional / National exit</v>
      </c>
      <c r="C586" s="65">
        <f t="shared" ref="C586:C649" si="16">(C299*C12)/SUMPRODUCT(C$12:C$292,C$299:C$579)</f>
        <v>1.7873000149415622E-2</v>
      </c>
    </row>
    <row r="587" spans="1:3" ht="15" customHeight="1" x14ac:dyDescent="0.45">
      <c r="A587" s="36" t="str">
        <f t="shared" si="15"/>
        <v>03A</v>
      </c>
      <c r="B587" s="4" t="str">
        <f t="shared" si="15"/>
        <v>Salida Nacional / National exit</v>
      </c>
      <c r="C587" s="65">
        <f t="shared" si="16"/>
        <v>9.8691142077435654E-3</v>
      </c>
    </row>
    <row r="588" spans="1:3" ht="15" customHeight="1" x14ac:dyDescent="0.45">
      <c r="A588" s="36" t="str">
        <f t="shared" si="15"/>
        <v>1.01</v>
      </c>
      <c r="B588" s="4" t="str">
        <f t="shared" si="15"/>
        <v>Salida Nacional / National exit</v>
      </c>
      <c r="C588" s="65">
        <f t="shared" si="16"/>
        <v>6.8822298013382301E-4</v>
      </c>
    </row>
    <row r="589" spans="1:3" ht="15" customHeight="1" x14ac:dyDescent="0.45">
      <c r="A589" s="36" t="str">
        <f t="shared" si="15"/>
        <v>10</v>
      </c>
      <c r="B589" s="4" t="str">
        <f t="shared" si="15"/>
        <v>Salida Nacional / National exit</v>
      </c>
      <c r="C589" s="65">
        <f t="shared" si="16"/>
        <v>1.8841384616148391E-4</v>
      </c>
    </row>
    <row r="590" spans="1:3" ht="15" customHeight="1" x14ac:dyDescent="0.45">
      <c r="A590" s="36" t="str">
        <f t="shared" si="15"/>
        <v>11</v>
      </c>
      <c r="B590" s="4" t="str">
        <f t="shared" si="15"/>
        <v>Salida Nacional / National exit</v>
      </c>
      <c r="C590" s="65">
        <f t="shared" si="16"/>
        <v>1.5425873785011457E-2</v>
      </c>
    </row>
    <row r="591" spans="1:3" ht="15" customHeight="1" x14ac:dyDescent="0.45">
      <c r="A591" s="36" t="str">
        <f t="shared" si="15"/>
        <v>12</v>
      </c>
      <c r="B591" s="4" t="str">
        <f t="shared" si="15"/>
        <v>Salida Nacional / National exit</v>
      </c>
      <c r="C591" s="65">
        <f t="shared" si="16"/>
        <v>1.295371228998678E-2</v>
      </c>
    </row>
    <row r="592" spans="1:3" ht="15" customHeight="1" x14ac:dyDescent="0.45">
      <c r="A592" s="36" t="str">
        <f t="shared" si="15"/>
        <v>13</v>
      </c>
      <c r="B592" s="4" t="str">
        <f t="shared" si="15"/>
        <v>Salida Nacional / National exit</v>
      </c>
      <c r="C592" s="65">
        <f t="shared" si="16"/>
        <v>9.7785366670344627E-5</v>
      </c>
    </row>
    <row r="593" spans="1:3" ht="15" customHeight="1" x14ac:dyDescent="0.45">
      <c r="A593" s="36" t="str">
        <f t="shared" si="15"/>
        <v>13A</v>
      </c>
      <c r="B593" s="4" t="str">
        <f t="shared" si="15"/>
        <v>Salida Nacional / National exit</v>
      </c>
      <c r="C593" s="65">
        <f t="shared" si="16"/>
        <v>5.546852076638212E-3</v>
      </c>
    </row>
    <row r="594" spans="1:3" ht="15" customHeight="1" x14ac:dyDescent="0.45">
      <c r="A594" s="36" t="str">
        <f t="shared" si="15"/>
        <v>14</v>
      </c>
      <c r="B594" s="4" t="str">
        <f t="shared" si="15"/>
        <v>Salida Nacional / National exit</v>
      </c>
      <c r="C594" s="65">
        <f t="shared" si="16"/>
        <v>2.9139621822656073E-6</v>
      </c>
    </row>
    <row r="595" spans="1:3" ht="15" customHeight="1" x14ac:dyDescent="0.45">
      <c r="A595" s="36" t="str">
        <f t="shared" si="15"/>
        <v>15</v>
      </c>
      <c r="B595" s="4" t="str">
        <f t="shared" si="15"/>
        <v>Salida Nacional / National exit</v>
      </c>
      <c r="C595" s="65">
        <f t="shared" si="16"/>
        <v>4.627404435362348E-6</v>
      </c>
    </row>
    <row r="596" spans="1:3" ht="15" customHeight="1" x14ac:dyDescent="0.45">
      <c r="A596" s="36" t="str">
        <f t="shared" si="15"/>
        <v>15</v>
      </c>
      <c r="B596" s="4" t="str">
        <f t="shared" si="15"/>
        <v>Salida Nacional / National exit</v>
      </c>
      <c r="C596" s="65">
        <f t="shared" si="16"/>
        <v>1.9156286506318092E-3</v>
      </c>
    </row>
    <row r="597" spans="1:3" ht="15" customHeight="1" x14ac:dyDescent="0.45">
      <c r="A597" s="36" t="str">
        <f t="shared" si="15"/>
        <v>15.04</v>
      </c>
      <c r="B597" s="4" t="str">
        <f t="shared" si="15"/>
        <v>Salida Nacional / National exit</v>
      </c>
      <c r="C597" s="65">
        <f t="shared" si="16"/>
        <v>2.887361821736247E-4</v>
      </c>
    </row>
    <row r="598" spans="1:3" ht="15" customHeight="1" x14ac:dyDescent="0.45">
      <c r="A598" s="36" t="str">
        <f t="shared" si="15"/>
        <v>15.06A</v>
      </c>
      <c r="B598" s="4" t="str">
        <f t="shared" si="15"/>
        <v>Salida Nacional / National exit</v>
      </c>
      <c r="C598" s="65">
        <f t="shared" si="16"/>
        <v>2.360890261699518E-3</v>
      </c>
    </row>
    <row r="599" spans="1:3" ht="15" customHeight="1" x14ac:dyDescent="0.45">
      <c r="A599" s="36" t="str">
        <f t="shared" si="15"/>
        <v>15.07</v>
      </c>
      <c r="B599" s="4" t="str">
        <f t="shared" si="15"/>
        <v>Salida Nacional / National exit</v>
      </c>
      <c r="C599" s="65">
        <f t="shared" si="16"/>
        <v>5.2865839782471273E-4</v>
      </c>
    </row>
    <row r="600" spans="1:3" ht="15" customHeight="1" x14ac:dyDescent="0.45">
      <c r="A600" s="36" t="str">
        <f t="shared" si="15"/>
        <v>15.08</v>
      </c>
      <c r="B600" s="4" t="str">
        <f t="shared" si="15"/>
        <v>Salida Nacional / National exit</v>
      </c>
      <c r="C600" s="65">
        <f t="shared" si="16"/>
        <v>4.8070620573697868E-3</v>
      </c>
    </row>
    <row r="601" spans="1:3" ht="15" customHeight="1" x14ac:dyDescent="0.45">
      <c r="A601" s="36" t="str">
        <f t="shared" si="15"/>
        <v>15.08A</v>
      </c>
      <c r="B601" s="4" t="str">
        <f t="shared" si="15"/>
        <v>Salida Nacional / National exit</v>
      </c>
      <c r="C601" s="65">
        <f t="shared" si="16"/>
        <v>2.9793123738536182E-3</v>
      </c>
    </row>
    <row r="602" spans="1:3" ht="15" customHeight="1" x14ac:dyDescent="0.45">
      <c r="A602" s="36" t="str">
        <f t="shared" si="15"/>
        <v>15.09</v>
      </c>
      <c r="B602" s="4" t="str">
        <f t="shared" si="15"/>
        <v>Salida Nacional / National exit</v>
      </c>
      <c r="C602" s="65">
        <f t="shared" si="16"/>
        <v>4.7279726586536928E-3</v>
      </c>
    </row>
    <row r="603" spans="1:3" ht="15" customHeight="1" x14ac:dyDescent="0.45">
      <c r="A603" s="36" t="str">
        <f t="shared" si="15"/>
        <v>15.09AD</v>
      </c>
      <c r="B603" s="4" t="str">
        <f t="shared" si="15"/>
        <v>Salida Nacional / National exit</v>
      </c>
      <c r="C603" s="65">
        <f t="shared" si="16"/>
        <v>1.6602142022568808E-2</v>
      </c>
    </row>
    <row r="604" spans="1:3" ht="15" customHeight="1" x14ac:dyDescent="0.45">
      <c r="A604" s="36" t="str">
        <f t="shared" si="15"/>
        <v>15.09X</v>
      </c>
      <c r="B604" s="4" t="str">
        <f t="shared" si="15"/>
        <v>Salida Nacional / National exit</v>
      </c>
      <c r="C604" s="65">
        <f t="shared" si="16"/>
        <v>1.1242590809870134E-3</v>
      </c>
    </row>
    <row r="605" spans="1:3" ht="15" customHeight="1" x14ac:dyDescent="0.45">
      <c r="A605" s="36" t="str">
        <f t="shared" si="15"/>
        <v>15.09X.1</v>
      </c>
      <c r="B605" s="4" t="str">
        <f t="shared" si="15"/>
        <v>Salida Nacional / National exit</v>
      </c>
      <c r="C605" s="65">
        <f t="shared" si="16"/>
        <v>3.8432659790578374E-4</v>
      </c>
    </row>
    <row r="606" spans="1:3" ht="15" customHeight="1" x14ac:dyDescent="0.45">
      <c r="A606" s="36" t="str">
        <f t="shared" ref="A606:B625" si="17">A319</f>
        <v>15.09X.1</v>
      </c>
      <c r="B606" s="4" t="str">
        <f t="shared" si="17"/>
        <v>Salida Nacional / National exit</v>
      </c>
      <c r="C606" s="65">
        <f t="shared" si="16"/>
        <v>2.7946071772141042E-3</v>
      </c>
    </row>
    <row r="607" spans="1:3" ht="15" customHeight="1" x14ac:dyDescent="0.45">
      <c r="A607" s="36" t="str">
        <f t="shared" si="17"/>
        <v>15.10</v>
      </c>
      <c r="B607" s="4" t="str">
        <f t="shared" si="17"/>
        <v>Salida Nacional / National exit</v>
      </c>
      <c r="C607" s="65">
        <f t="shared" si="16"/>
        <v>3.7490215721555371E-4</v>
      </c>
    </row>
    <row r="608" spans="1:3" ht="15" customHeight="1" x14ac:dyDescent="0.45">
      <c r="A608" s="36" t="str">
        <f t="shared" si="17"/>
        <v>15.11</v>
      </c>
      <c r="B608" s="4" t="str">
        <f t="shared" si="17"/>
        <v>Salida Nacional / National exit</v>
      </c>
      <c r="C608" s="65">
        <f t="shared" si="16"/>
        <v>1.9624704650508498E-3</v>
      </c>
    </row>
    <row r="609" spans="1:3" ht="15" customHeight="1" x14ac:dyDescent="0.45">
      <c r="A609" s="36" t="str">
        <f t="shared" si="17"/>
        <v>15.12</v>
      </c>
      <c r="B609" s="4" t="str">
        <f t="shared" si="17"/>
        <v>Salida Nacional / National exit</v>
      </c>
      <c r="C609" s="65">
        <f t="shared" si="16"/>
        <v>1.1831762627511836E-3</v>
      </c>
    </row>
    <row r="610" spans="1:3" ht="15" customHeight="1" x14ac:dyDescent="0.45">
      <c r="A610" s="36" t="str">
        <f t="shared" si="17"/>
        <v>15.13E.C.</v>
      </c>
      <c r="B610" s="4" t="str">
        <f t="shared" si="17"/>
        <v>Salida Nacional / National exit</v>
      </c>
      <c r="C610" s="65">
        <f t="shared" si="16"/>
        <v>2.0916188073638897E-7</v>
      </c>
    </row>
    <row r="611" spans="1:3" ht="15" customHeight="1" x14ac:dyDescent="0.45">
      <c r="A611" s="36" t="str">
        <f t="shared" si="17"/>
        <v>15.14</v>
      </c>
      <c r="B611" s="4" t="str">
        <f t="shared" si="17"/>
        <v>Salida Nacional / National exit</v>
      </c>
      <c r="C611" s="65">
        <f t="shared" si="16"/>
        <v>6.8788944201247128E-3</v>
      </c>
    </row>
    <row r="612" spans="1:3" ht="15" customHeight="1" x14ac:dyDescent="0.45">
      <c r="A612" s="36" t="str">
        <f t="shared" si="17"/>
        <v>15.15</v>
      </c>
      <c r="B612" s="4" t="str">
        <f t="shared" si="17"/>
        <v>Salida Nacional / National exit</v>
      </c>
      <c r="C612" s="65">
        <f t="shared" si="16"/>
        <v>9.8902878776589058E-4</v>
      </c>
    </row>
    <row r="613" spans="1:3" ht="15" customHeight="1" x14ac:dyDescent="0.45">
      <c r="A613" s="36" t="str">
        <f t="shared" si="17"/>
        <v>15.16</v>
      </c>
      <c r="B613" s="4" t="str">
        <f t="shared" si="17"/>
        <v>Salida Nacional / National exit</v>
      </c>
      <c r="C613" s="65">
        <f t="shared" si="16"/>
        <v>1.1413688367092297E-3</v>
      </c>
    </row>
    <row r="614" spans="1:3" ht="15" customHeight="1" x14ac:dyDescent="0.45">
      <c r="A614" s="36" t="str">
        <f t="shared" si="17"/>
        <v>15.17</v>
      </c>
      <c r="B614" s="4" t="str">
        <f t="shared" si="17"/>
        <v>Salida Nacional / National exit</v>
      </c>
      <c r="C614" s="65">
        <f t="shared" si="16"/>
        <v>1.0618109390054158E-3</v>
      </c>
    </row>
    <row r="615" spans="1:3" ht="15" customHeight="1" x14ac:dyDescent="0.45">
      <c r="A615" s="36" t="str">
        <f t="shared" si="17"/>
        <v>15.19</v>
      </c>
      <c r="B615" s="4" t="str">
        <f t="shared" si="17"/>
        <v>Salida Nacional / National exit</v>
      </c>
      <c r="C615" s="65">
        <f t="shared" si="16"/>
        <v>7.2617639261752305E-4</v>
      </c>
    </row>
    <row r="616" spans="1:3" ht="15" customHeight="1" x14ac:dyDescent="0.45">
      <c r="A616" s="36" t="str">
        <f t="shared" si="17"/>
        <v>15.19</v>
      </c>
      <c r="B616" s="4" t="str">
        <f t="shared" si="17"/>
        <v>Salida Nacional / National exit</v>
      </c>
      <c r="C616" s="65">
        <f t="shared" si="16"/>
        <v>8.5579746364338363E-5</v>
      </c>
    </row>
    <row r="617" spans="1:3" ht="15" customHeight="1" x14ac:dyDescent="0.45">
      <c r="A617" s="36" t="str">
        <f t="shared" si="17"/>
        <v>15.20.05</v>
      </c>
      <c r="B617" s="4" t="str">
        <f t="shared" si="17"/>
        <v>Salida Nacional / National exit</v>
      </c>
      <c r="C617" s="65">
        <f t="shared" si="16"/>
        <v>6.4471308065603965E-5</v>
      </c>
    </row>
    <row r="618" spans="1:3" ht="15" customHeight="1" x14ac:dyDescent="0.45">
      <c r="A618" s="36" t="str">
        <f t="shared" si="17"/>
        <v>15.20.06</v>
      </c>
      <c r="B618" s="4" t="str">
        <f t="shared" si="17"/>
        <v>Salida Nacional / National exit</v>
      </c>
      <c r="C618" s="65">
        <f t="shared" si="16"/>
        <v>1.2781458141988861E-3</v>
      </c>
    </row>
    <row r="619" spans="1:3" ht="15" customHeight="1" x14ac:dyDescent="0.45">
      <c r="A619" s="36" t="str">
        <f t="shared" si="17"/>
        <v>15.20A.1</v>
      </c>
      <c r="B619" s="4" t="str">
        <f t="shared" si="17"/>
        <v>Salida Nacional / National exit</v>
      </c>
      <c r="C619" s="65">
        <f t="shared" si="16"/>
        <v>1.7463451781450803E-3</v>
      </c>
    </row>
    <row r="620" spans="1:3" ht="15" customHeight="1" x14ac:dyDescent="0.45">
      <c r="A620" s="36" t="str">
        <f t="shared" si="17"/>
        <v>15.21</v>
      </c>
      <c r="B620" s="4" t="str">
        <f t="shared" si="17"/>
        <v>Salida Nacional / National exit</v>
      </c>
      <c r="C620" s="65">
        <f t="shared" si="16"/>
        <v>9.8909143030808441E-4</v>
      </c>
    </row>
    <row r="621" spans="1:3" ht="15" customHeight="1" x14ac:dyDescent="0.45">
      <c r="A621" s="36" t="str">
        <f t="shared" si="17"/>
        <v>15.22</v>
      </c>
      <c r="B621" s="4" t="str">
        <f t="shared" si="17"/>
        <v>Salida Nacional / National exit</v>
      </c>
      <c r="C621" s="65">
        <f t="shared" si="16"/>
        <v>2.9196424076974255E-4</v>
      </c>
    </row>
    <row r="622" spans="1:3" ht="15" customHeight="1" x14ac:dyDescent="0.45">
      <c r="A622" s="36" t="str">
        <f t="shared" si="17"/>
        <v>15.23</v>
      </c>
      <c r="B622" s="4" t="str">
        <f t="shared" si="17"/>
        <v>Salida Nacional / National exit</v>
      </c>
      <c r="C622" s="65">
        <f t="shared" si="16"/>
        <v>7.3539129600747982E-5</v>
      </c>
    </row>
    <row r="623" spans="1:3" ht="15" customHeight="1" x14ac:dyDescent="0.45">
      <c r="A623" s="36" t="str">
        <f t="shared" si="17"/>
        <v>15.24</v>
      </c>
      <c r="B623" s="4" t="str">
        <f t="shared" si="17"/>
        <v>Salida Nacional / National exit</v>
      </c>
      <c r="C623" s="65">
        <f t="shared" si="16"/>
        <v>2.1291161411628665E-3</v>
      </c>
    </row>
    <row r="624" spans="1:3" ht="15" customHeight="1" x14ac:dyDescent="0.45">
      <c r="A624" s="36" t="str">
        <f t="shared" si="17"/>
        <v>15.26</v>
      </c>
      <c r="B624" s="4" t="str">
        <f t="shared" si="17"/>
        <v>Salida Nacional / National exit</v>
      </c>
      <c r="C624" s="65">
        <f t="shared" si="16"/>
        <v>3.9446757771704935E-4</v>
      </c>
    </row>
    <row r="625" spans="1:3" ht="15" customHeight="1" x14ac:dyDescent="0.45">
      <c r="A625" s="36" t="str">
        <f t="shared" si="17"/>
        <v>15.28-16</v>
      </c>
      <c r="B625" s="4" t="str">
        <f t="shared" si="17"/>
        <v>Salida Nacional / National exit</v>
      </c>
      <c r="C625" s="65">
        <f t="shared" si="16"/>
        <v>4.1808812588795625E-4</v>
      </c>
    </row>
    <row r="626" spans="1:3" ht="15" customHeight="1" x14ac:dyDescent="0.45">
      <c r="A626" s="36" t="str">
        <f t="shared" ref="A626:B645" si="18">A339</f>
        <v>15.28-16</v>
      </c>
      <c r="B626" s="4" t="str">
        <f t="shared" si="18"/>
        <v>Salida Nacional / National exit</v>
      </c>
      <c r="C626" s="65">
        <f t="shared" si="16"/>
        <v>1.2758297301449661E-4</v>
      </c>
    </row>
    <row r="627" spans="1:3" ht="15" customHeight="1" x14ac:dyDescent="0.45">
      <c r="A627" s="36" t="str">
        <f t="shared" si="18"/>
        <v>15.31</v>
      </c>
      <c r="B627" s="4" t="str">
        <f t="shared" si="18"/>
        <v>Salida Nacional / National exit</v>
      </c>
      <c r="C627" s="65">
        <f t="shared" si="16"/>
        <v>1.7010224327091913E-2</v>
      </c>
    </row>
    <row r="628" spans="1:3" ht="15" customHeight="1" x14ac:dyDescent="0.45">
      <c r="A628" s="36" t="str">
        <f t="shared" si="18"/>
        <v>15.31.1A</v>
      </c>
      <c r="B628" s="4" t="str">
        <f t="shared" si="18"/>
        <v>Salida Nacional / National exit</v>
      </c>
      <c r="C628" s="65">
        <f t="shared" si="16"/>
        <v>3.5017060483153849E-3</v>
      </c>
    </row>
    <row r="629" spans="1:3" ht="15" customHeight="1" x14ac:dyDescent="0.45">
      <c r="A629" s="36" t="str">
        <f t="shared" si="18"/>
        <v>15.31.3</v>
      </c>
      <c r="B629" s="4" t="str">
        <f t="shared" si="18"/>
        <v>Salida Nacional / National exit</v>
      </c>
      <c r="C629" s="65">
        <f t="shared" si="16"/>
        <v>4.0862417835585705E-3</v>
      </c>
    </row>
    <row r="630" spans="1:3" ht="15" customHeight="1" x14ac:dyDescent="0.45">
      <c r="A630" s="36" t="str">
        <f t="shared" si="18"/>
        <v>15.31A.2</v>
      </c>
      <c r="B630" s="4" t="str">
        <f t="shared" si="18"/>
        <v>Salida Nacional / National exit</v>
      </c>
      <c r="C630" s="65">
        <f t="shared" si="16"/>
        <v>3.3437678921385844E-6</v>
      </c>
    </row>
    <row r="631" spans="1:3" ht="15" customHeight="1" x14ac:dyDescent="0.45">
      <c r="A631" s="36" t="str">
        <f t="shared" si="18"/>
        <v>15.31A.4</v>
      </c>
      <c r="B631" s="4" t="str">
        <f t="shared" si="18"/>
        <v>Salida Nacional / National exit</v>
      </c>
      <c r="C631" s="65">
        <f t="shared" si="16"/>
        <v>8.4569566167600201E-4</v>
      </c>
    </row>
    <row r="632" spans="1:3" ht="15" customHeight="1" x14ac:dyDescent="0.45">
      <c r="A632" s="36" t="str">
        <f t="shared" si="18"/>
        <v>15.34</v>
      </c>
      <c r="B632" s="4" t="str">
        <f t="shared" si="18"/>
        <v>Salida Nacional / National exit</v>
      </c>
      <c r="C632" s="65">
        <f t="shared" si="16"/>
        <v>2.0110732057083719E-2</v>
      </c>
    </row>
    <row r="633" spans="1:3" ht="15" customHeight="1" x14ac:dyDescent="0.45">
      <c r="A633" s="36" t="str">
        <f t="shared" si="18"/>
        <v>16A</v>
      </c>
      <c r="B633" s="4" t="str">
        <f t="shared" si="18"/>
        <v>Salida Nacional / National exit</v>
      </c>
      <c r="C633" s="65">
        <f t="shared" si="16"/>
        <v>1.2127303665910915E-4</v>
      </c>
    </row>
    <row r="634" spans="1:3" ht="15" customHeight="1" x14ac:dyDescent="0.45">
      <c r="A634" s="36" t="str">
        <f t="shared" si="18"/>
        <v>19</v>
      </c>
      <c r="B634" s="4" t="str">
        <f t="shared" si="18"/>
        <v>Salida Nacional / National exit</v>
      </c>
      <c r="C634" s="65">
        <f t="shared" si="16"/>
        <v>1.7339964308967244E-3</v>
      </c>
    </row>
    <row r="635" spans="1:3" ht="15" customHeight="1" x14ac:dyDescent="0.45">
      <c r="A635" s="36" t="str">
        <f t="shared" si="18"/>
        <v>20</v>
      </c>
      <c r="B635" s="4" t="str">
        <f t="shared" si="18"/>
        <v>Salida Nacional / National exit</v>
      </c>
      <c r="C635" s="65">
        <f t="shared" si="16"/>
        <v>6.5593668151868786E-3</v>
      </c>
    </row>
    <row r="636" spans="1:3" ht="15" customHeight="1" x14ac:dyDescent="0.45">
      <c r="A636" s="36" t="str">
        <f t="shared" si="18"/>
        <v>20</v>
      </c>
      <c r="B636" s="4" t="str">
        <f t="shared" si="18"/>
        <v>Salida Nacional / National exit</v>
      </c>
      <c r="C636" s="65">
        <f t="shared" si="16"/>
        <v>2.691689115599063E-5</v>
      </c>
    </row>
    <row r="637" spans="1:3" ht="15" customHeight="1" x14ac:dyDescent="0.45">
      <c r="A637" s="36" t="str">
        <f t="shared" si="18"/>
        <v>21</v>
      </c>
      <c r="B637" s="4" t="str">
        <f t="shared" si="18"/>
        <v>Salida Nacional / National exit</v>
      </c>
      <c r="C637" s="65">
        <f t="shared" si="16"/>
        <v>3.493261549418172E-4</v>
      </c>
    </row>
    <row r="638" spans="1:3" ht="15" customHeight="1" x14ac:dyDescent="0.45">
      <c r="A638" s="36" t="str">
        <f t="shared" si="18"/>
        <v>22</v>
      </c>
      <c r="B638" s="4" t="str">
        <f t="shared" si="18"/>
        <v>Salida Nacional / National exit</v>
      </c>
      <c r="C638" s="65">
        <f t="shared" si="16"/>
        <v>1.2187437576015212E-3</v>
      </c>
    </row>
    <row r="639" spans="1:3" ht="15" customHeight="1" x14ac:dyDescent="0.45">
      <c r="A639" s="36" t="str">
        <f t="shared" si="18"/>
        <v>23</v>
      </c>
      <c r="B639" s="4" t="str">
        <f t="shared" si="18"/>
        <v>Salida Nacional / National exit</v>
      </c>
      <c r="C639" s="65">
        <f t="shared" si="16"/>
        <v>9.0642336925826853E-3</v>
      </c>
    </row>
    <row r="640" spans="1:3" ht="15" customHeight="1" x14ac:dyDescent="0.45">
      <c r="A640" s="36" t="str">
        <f t="shared" si="18"/>
        <v>23A</v>
      </c>
      <c r="B640" s="4" t="str">
        <f t="shared" si="18"/>
        <v>Salida Nacional / National exit</v>
      </c>
      <c r="C640" s="65">
        <f t="shared" si="16"/>
        <v>4.7744709077508107E-4</v>
      </c>
    </row>
    <row r="641" spans="1:3" ht="15" customHeight="1" x14ac:dyDescent="0.45">
      <c r="A641" s="36" t="str">
        <f t="shared" si="18"/>
        <v>24</v>
      </c>
      <c r="B641" s="4" t="str">
        <f t="shared" si="18"/>
        <v>Salida Nacional / National exit</v>
      </c>
      <c r="C641" s="65">
        <f t="shared" si="16"/>
        <v>2.9059402806491064E-5</v>
      </c>
    </row>
    <row r="642" spans="1:3" ht="15" customHeight="1" x14ac:dyDescent="0.45">
      <c r="A642" s="36" t="str">
        <f t="shared" si="18"/>
        <v>24A</v>
      </c>
      <c r="B642" s="4" t="str">
        <f t="shared" si="18"/>
        <v>Salida Nacional / National exit</v>
      </c>
      <c r="C642" s="65">
        <f t="shared" si="16"/>
        <v>5.9884783982699376E-4</v>
      </c>
    </row>
    <row r="643" spans="1:3" ht="15" customHeight="1" x14ac:dyDescent="0.45">
      <c r="A643" s="36" t="str">
        <f t="shared" si="18"/>
        <v>24E.C.</v>
      </c>
      <c r="B643" s="4" t="str">
        <f t="shared" si="18"/>
        <v>Salida Nacional / National exit</v>
      </c>
      <c r="C643" s="65">
        <f t="shared" si="16"/>
        <v>2.01292149467254E-6</v>
      </c>
    </row>
    <row r="644" spans="1:3" ht="15" customHeight="1" x14ac:dyDescent="0.45">
      <c r="A644" s="36" t="str">
        <f t="shared" si="18"/>
        <v>25A</v>
      </c>
      <c r="B644" s="4" t="str">
        <f t="shared" si="18"/>
        <v>Salida Nacional / National exit</v>
      </c>
      <c r="C644" s="65">
        <f t="shared" si="16"/>
        <v>1.3659160266332263E-4</v>
      </c>
    </row>
    <row r="645" spans="1:3" ht="15" customHeight="1" x14ac:dyDescent="0.45">
      <c r="A645" s="36" t="str">
        <f t="shared" si="18"/>
        <v>25X</v>
      </c>
      <c r="B645" s="4" t="str">
        <f t="shared" si="18"/>
        <v>Salida Nacional / National exit</v>
      </c>
      <c r="C645" s="65">
        <f t="shared" si="16"/>
        <v>5.8962340462223194E-4</v>
      </c>
    </row>
    <row r="646" spans="1:3" ht="15" customHeight="1" x14ac:dyDescent="0.45">
      <c r="A646" s="36" t="str">
        <f t="shared" ref="A646:B665" si="19">A359</f>
        <v>25X</v>
      </c>
      <c r="B646" s="4" t="str">
        <f t="shared" si="19"/>
        <v>Salida Nacional / National exit</v>
      </c>
      <c r="C646" s="65">
        <f t="shared" si="16"/>
        <v>6.3082136344411416E-4</v>
      </c>
    </row>
    <row r="647" spans="1:3" ht="15" customHeight="1" x14ac:dyDescent="0.45">
      <c r="A647" s="36" t="str">
        <f t="shared" si="19"/>
        <v>27X</v>
      </c>
      <c r="B647" s="4" t="str">
        <f t="shared" si="19"/>
        <v>Salida Nacional / National exit</v>
      </c>
      <c r="C647" s="65">
        <f t="shared" si="16"/>
        <v>6.6250837248212687E-4</v>
      </c>
    </row>
    <row r="648" spans="1:3" ht="15" customHeight="1" x14ac:dyDescent="0.45">
      <c r="A648" s="36" t="str">
        <f t="shared" si="19"/>
        <v>28</v>
      </c>
      <c r="B648" s="4" t="str">
        <f t="shared" si="19"/>
        <v>Salida Nacional / National exit</v>
      </c>
      <c r="C648" s="65">
        <f t="shared" si="16"/>
        <v>7.1230812157492421E-4</v>
      </c>
    </row>
    <row r="649" spans="1:3" ht="15" customHeight="1" x14ac:dyDescent="0.45">
      <c r="A649" s="36" t="str">
        <f t="shared" si="19"/>
        <v>28A</v>
      </c>
      <c r="B649" s="4" t="str">
        <f t="shared" si="19"/>
        <v>Salida Nacional / National exit</v>
      </c>
      <c r="C649" s="65">
        <f t="shared" si="16"/>
        <v>1.2471229320846449E-2</v>
      </c>
    </row>
    <row r="650" spans="1:3" ht="15" customHeight="1" x14ac:dyDescent="0.45">
      <c r="A650" s="36" t="str">
        <f t="shared" si="19"/>
        <v>29</v>
      </c>
      <c r="B650" s="4" t="str">
        <f t="shared" si="19"/>
        <v>Salida Nacional / National exit</v>
      </c>
      <c r="C650" s="65">
        <f t="shared" ref="C650:C713" si="20">(C363*C76)/SUMPRODUCT(C$12:C$292,C$299:C$579)</f>
        <v>2.9579341967350399E-4</v>
      </c>
    </row>
    <row r="651" spans="1:3" ht="15" customHeight="1" x14ac:dyDescent="0.45">
      <c r="A651" s="36" t="str">
        <f t="shared" si="19"/>
        <v>30</v>
      </c>
      <c r="B651" s="4" t="str">
        <f t="shared" si="19"/>
        <v>Salida Nacional / National exit</v>
      </c>
      <c r="C651" s="65">
        <f t="shared" si="20"/>
        <v>4.4752289011258748E-4</v>
      </c>
    </row>
    <row r="652" spans="1:3" ht="15" customHeight="1" x14ac:dyDescent="0.45">
      <c r="A652" s="36" t="str">
        <f t="shared" si="19"/>
        <v>32</v>
      </c>
      <c r="B652" s="4" t="str">
        <f t="shared" si="19"/>
        <v>Salida Nacional / National exit</v>
      </c>
      <c r="C652" s="65">
        <f t="shared" si="20"/>
        <v>2.8173804613898651E-3</v>
      </c>
    </row>
    <row r="653" spans="1:3" ht="15" customHeight="1" x14ac:dyDescent="0.45">
      <c r="A653" s="36" t="str">
        <f t="shared" si="19"/>
        <v>33</v>
      </c>
      <c r="B653" s="4" t="str">
        <f t="shared" si="19"/>
        <v>Salida Nacional / National exit</v>
      </c>
      <c r="C653" s="65">
        <f t="shared" si="20"/>
        <v>5.3423292082459984E-3</v>
      </c>
    </row>
    <row r="654" spans="1:3" ht="15" customHeight="1" x14ac:dyDescent="0.45">
      <c r="A654" s="36" t="str">
        <f t="shared" si="19"/>
        <v>33X</v>
      </c>
      <c r="B654" s="4" t="str">
        <f t="shared" si="19"/>
        <v>Salida Nacional / National exit</v>
      </c>
      <c r="C654" s="65">
        <f t="shared" si="20"/>
        <v>7.4702325214766606E-5</v>
      </c>
    </row>
    <row r="655" spans="1:3" ht="15" customHeight="1" x14ac:dyDescent="0.45">
      <c r="A655" s="36" t="str">
        <f t="shared" si="19"/>
        <v>34</v>
      </c>
      <c r="B655" s="4" t="str">
        <f t="shared" si="19"/>
        <v>Salida Nacional / National exit</v>
      </c>
      <c r="C655" s="65">
        <f t="shared" si="20"/>
        <v>3.6869694557100139E-4</v>
      </c>
    </row>
    <row r="656" spans="1:3" ht="15" customHeight="1" x14ac:dyDescent="0.45">
      <c r="A656" s="36" t="str">
        <f t="shared" si="19"/>
        <v>34</v>
      </c>
      <c r="B656" s="4" t="str">
        <f t="shared" si="19"/>
        <v>Salida Nacional / National exit</v>
      </c>
      <c r="C656" s="65">
        <f t="shared" si="20"/>
        <v>2.0137623234809865E-4</v>
      </c>
    </row>
    <row r="657" spans="1:3" ht="15" customHeight="1" x14ac:dyDescent="0.45">
      <c r="A657" s="36" t="str">
        <f t="shared" si="19"/>
        <v>35X</v>
      </c>
      <c r="B657" s="4" t="str">
        <f t="shared" si="19"/>
        <v>Salida Nacional / National exit</v>
      </c>
      <c r="C657" s="65">
        <f t="shared" si="20"/>
        <v>0</v>
      </c>
    </row>
    <row r="658" spans="1:3" ht="15" customHeight="1" x14ac:dyDescent="0.45">
      <c r="A658" s="36" t="str">
        <f t="shared" si="19"/>
        <v>36</v>
      </c>
      <c r="B658" s="4" t="str">
        <f t="shared" si="19"/>
        <v>Salida Nacional / National exit</v>
      </c>
      <c r="C658" s="65">
        <f t="shared" si="20"/>
        <v>1.2190628205858496E-3</v>
      </c>
    </row>
    <row r="659" spans="1:3" ht="15" customHeight="1" x14ac:dyDescent="0.45">
      <c r="A659" s="36" t="str">
        <f t="shared" si="19"/>
        <v>38</v>
      </c>
      <c r="B659" s="4" t="str">
        <f t="shared" si="19"/>
        <v>Salida Nacional / National exit</v>
      </c>
      <c r="C659" s="65">
        <f t="shared" si="20"/>
        <v>5.6557288332618602E-3</v>
      </c>
    </row>
    <row r="660" spans="1:3" ht="15" customHeight="1" x14ac:dyDescent="0.45">
      <c r="A660" s="36" t="str">
        <f t="shared" si="19"/>
        <v>38X.02</v>
      </c>
      <c r="B660" s="4" t="str">
        <f t="shared" si="19"/>
        <v>Salida Nacional / National exit</v>
      </c>
      <c r="C660" s="65">
        <f t="shared" si="20"/>
        <v>1.1239081952200194E-4</v>
      </c>
    </row>
    <row r="661" spans="1:3" ht="15" customHeight="1" x14ac:dyDescent="0.45">
      <c r="A661" s="36" t="str">
        <f t="shared" si="19"/>
        <v>39.01</v>
      </c>
      <c r="B661" s="4" t="str">
        <f t="shared" si="19"/>
        <v>Salida Nacional / National exit</v>
      </c>
      <c r="C661" s="65">
        <f t="shared" si="20"/>
        <v>4.9128298527128503E-4</v>
      </c>
    </row>
    <row r="662" spans="1:3" ht="15" customHeight="1" x14ac:dyDescent="0.45">
      <c r="A662" s="36" t="str">
        <f t="shared" si="19"/>
        <v>4</v>
      </c>
      <c r="B662" s="4" t="str">
        <f t="shared" si="19"/>
        <v>Salida Nacional / National exit</v>
      </c>
      <c r="C662" s="65">
        <f t="shared" si="20"/>
        <v>1.2278242848042888E-2</v>
      </c>
    </row>
    <row r="663" spans="1:3" ht="15" customHeight="1" x14ac:dyDescent="0.45">
      <c r="A663" s="36" t="str">
        <f t="shared" si="19"/>
        <v>40</v>
      </c>
      <c r="B663" s="4" t="str">
        <f t="shared" si="19"/>
        <v>Salida Nacional / National exit</v>
      </c>
      <c r="C663" s="65">
        <f t="shared" si="20"/>
        <v>3.3632673922389078E-4</v>
      </c>
    </row>
    <row r="664" spans="1:3" ht="15" customHeight="1" x14ac:dyDescent="0.45">
      <c r="A664" s="36" t="str">
        <f t="shared" si="19"/>
        <v>41.01</v>
      </c>
      <c r="B664" s="4" t="str">
        <f t="shared" si="19"/>
        <v>Salida Nacional / National exit</v>
      </c>
      <c r="C664" s="65">
        <f t="shared" si="20"/>
        <v>1.6425032664384438E-3</v>
      </c>
    </row>
    <row r="665" spans="1:3" ht="15" customHeight="1" x14ac:dyDescent="0.45">
      <c r="A665" s="36" t="str">
        <f t="shared" si="19"/>
        <v>41.02</v>
      </c>
      <c r="B665" s="4" t="str">
        <f t="shared" si="19"/>
        <v>Salida Nacional / National exit</v>
      </c>
      <c r="C665" s="65">
        <f t="shared" si="20"/>
        <v>9.6095547173772982E-4</v>
      </c>
    </row>
    <row r="666" spans="1:3" ht="15" customHeight="1" x14ac:dyDescent="0.45">
      <c r="A666" s="36" t="str">
        <f t="shared" ref="A666:B685" si="21">A379</f>
        <v>41.02</v>
      </c>
      <c r="B666" s="4" t="str">
        <f t="shared" si="21"/>
        <v>Salida Nacional / National exit</v>
      </c>
      <c r="C666" s="65">
        <f t="shared" si="20"/>
        <v>7.1517630391022813E-4</v>
      </c>
    </row>
    <row r="667" spans="1:3" ht="15" customHeight="1" x14ac:dyDescent="0.45">
      <c r="A667" s="36" t="str">
        <f t="shared" si="21"/>
        <v>41.03X01</v>
      </c>
      <c r="B667" s="4" t="str">
        <f t="shared" si="21"/>
        <v>Salida Nacional / National exit</v>
      </c>
      <c r="C667" s="65">
        <f t="shared" si="20"/>
        <v>2.4112758207390842E-5</v>
      </c>
    </row>
    <row r="668" spans="1:3" ht="15" customHeight="1" x14ac:dyDescent="0.45">
      <c r="A668" s="36" t="str">
        <f t="shared" si="21"/>
        <v>41.04</v>
      </c>
      <c r="B668" s="4" t="str">
        <f t="shared" si="21"/>
        <v>Salida Nacional / National exit</v>
      </c>
      <c r="C668" s="65">
        <f t="shared" si="20"/>
        <v>9.2668449766997938E-5</v>
      </c>
    </row>
    <row r="669" spans="1:3" ht="15" customHeight="1" x14ac:dyDescent="0.45">
      <c r="A669" s="36" t="str">
        <f t="shared" si="21"/>
        <v>41.05</v>
      </c>
      <c r="B669" s="4" t="str">
        <f t="shared" si="21"/>
        <v>Salida Nacional / National exit</v>
      </c>
      <c r="C669" s="65">
        <f t="shared" si="20"/>
        <v>3.8309471262966009E-4</v>
      </c>
    </row>
    <row r="670" spans="1:3" ht="15" customHeight="1" x14ac:dyDescent="0.45">
      <c r="A670" s="36" t="str">
        <f t="shared" si="21"/>
        <v>41.06</v>
      </c>
      <c r="B670" s="4" t="str">
        <f t="shared" si="21"/>
        <v>Salida Nacional / National exit</v>
      </c>
      <c r="C670" s="65">
        <f t="shared" si="20"/>
        <v>1.3443146789722373E-3</v>
      </c>
    </row>
    <row r="671" spans="1:3" ht="15" customHeight="1" x14ac:dyDescent="0.45">
      <c r="A671" s="36" t="str">
        <f t="shared" si="21"/>
        <v>41.07X</v>
      </c>
      <c r="B671" s="4" t="str">
        <f t="shared" si="21"/>
        <v>Salida Nacional / National exit</v>
      </c>
      <c r="C671" s="65">
        <f t="shared" si="20"/>
        <v>3.5088873713052236E-3</v>
      </c>
    </row>
    <row r="672" spans="1:3" ht="15" customHeight="1" x14ac:dyDescent="0.45">
      <c r="A672" s="36" t="str">
        <f t="shared" si="21"/>
        <v>41.08</v>
      </c>
      <c r="B672" s="4" t="str">
        <f t="shared" si="21"/>
        <v>Salida Nacional / National exit</v>
      </c>
      <c r="C672" s="65">
        <f t="shared" si="20"/>
        <v>1.678869425857289E-3</v>
      </c>
    </row>
    <row r="673" spans="1:3" ht="15" customHeight="1" x14ac:dyDescent="0.45">
      <c r="A673" s="36" t="str">
        <f t="shared" si="21"/>
        <v>41.09</v>
      </c>
      <c r="B673" s="4" t="str">
        <f t="shared" si="21"/>
        <v>Salida Nacional / National exit</v>
      </c>
      <c r="C673" s="65">
        <f t="shared" si="20"/>
        <v>2.3302184185726039E-3</v>
      </c>
    </row>
    <row r="674" spans="1:3" ht="15" customHeight="1" x14ac:dyDescent="0.45">
      <c r="A674" s="36" t="str">
        <f t="shared" si="21"/>
        <v>41.10</v>
      </c>
      <c r="B674" s="4" t="str">
        <f t="shared" si="21"/>
        <v>Salida Nacional / National exit</v>
      </c>
      <c r="C674" s="65">
        <f t="shared" si="20"/>
        <v>1.7630945220704762E-3</v>
      </c>
    </row>
    <row r="675" spans="1:3" ht="15" customHeight="1" x14ac:dyDescent="0.45">
      <c r="A675" s="36" t="str">
        <f t="shared" si="21"/>
        <v>41-16</v>
      </c>
      <c r="B675" s="4" t="str">
        <f t="shared" si="21"/>
        <v>Salida Nacional / National exit</v>
      </c>
      <c r="C675" s="65">
        <f t="shared" si="20"/>
        <v>4.4269195584958004E-4</v>
      </c>
    </row>
    <row r="676" spans="1:3" ht="15" customHeight="1" x14ac:dyDescent="0.45">
      <c r="A676" s="36" t="str">
        <f t="shared" si="21"/>
        <v>41-16</v>
      </c>
      <c r="B676" s="4" t="str">
        <f t="shared" si="21"/>
        <v>Salida Nacional / National exit</v>
      </c>
      <c r="C676" s="65">
        <f t="shared" si="20"/>
        <v>2.1197459726897913E-3</v>
      </c>
    </row>
    <row r="677" spans="1:3" ht="15" customHeight="1" x14ac:dyDescent="0.45">
      <c r="A677" s="36" t="str">
        <f t="shared" si="21"/>
        <v>43X.00</v>
      </c>
      <c r="B677" s="4" t="str">
        <f t="shared" si="21"/>
        <v>Salida Nacional / National exit</v>
      </c>
      <c r="C677" s="65">
        <f t="shared" si="20"/>
        <v>1.337056244516081E-2</v>
      </c>
    </row>
    <row r="678" spans="1:3" ht="15" customHeight="1" x14ac:dyDescent="0.45">
      <c r="A678" s="36" t="str">
        <f t="shared" si="21"/>
        <v>45.01DXC</v>
      </c>
      <c r="B678" s="4" t="str">
        <f t="shared" si="21"/>
        <v>Salida Nacional / National exit</v>
      </c>
      <c r="C678" s="65">
        <f t="shared" si="20"/>
        <v>2.0121082421291504E-3</v>
      </c>
    </row>
    <row r="679" spans="1:3" ht="15" customHeight="1" x14ac:dyDescent="0.45">
      <c r="A679" s="36" t="str">
        <f t="shared" si="21"/>
        <v>45.02</v>
      </c>
      <c r="B679" s="4" t="str">
        <f t="shared" si="21"/>
        <v>Salida Nacional / National exit</v>
      </c>
      <c r="C679" s="65">
        <f t="shared" si="20"/>
        <v>1.2277145148491047E-3</v>
      </c>
    </row>
    <row r="680" spans="1:3" ht="15" customHeight="1" x14ac:dyDescent="0.45">
      <c r="A680" s="36" t="str">
        <f t="shared" si="21"/>
        <v>45.03</v>
      </c>
      <c r="B680" s="4" t="str">
        <f t="shared" si="21"/>
        <v>Salida Nacional / National exit</v>
      </c>
      <c r="C680" s="65">
        <f t="shared" si="20"/>
        <v>4.9607548162479702E-4</v>
      </c>
    </row>
    <row r="681" spans="1:3" ht="15" customHeight="1" x14ac:dyDescent="0.45">
      <c r="A681" s="36" t="str">
        <f t="shared" si="21"/>
        <v>45.04</v>
      </c>
      <c r="B681" s="4" t="str">
        <f t="shared" si="21"/>
        <v>Salida Nacional / National exit</v>
      </c>
      <c r="C681" s="65">
        <f t="shared" si="20"/>
        <v>1.8136638009345857E-2</v>
      </c>
    </row>
    <row r="682" spans="1:3" ht="15" customHeight="1" x14ac:dyDescent="0.45">
      <c r="A682" s="36" t="str">
        <f t="shared" si="21"/>
        <v>45-16</v>
      </c>
      <c r="B682" s="4" t="str">
        <f t="shared" si="21"/>
        <v>Salida Nacional / National exit</v>
      </c>
      <c r="C682" s="65">
        <f t="shared" si="20"/>
        <v>2.1177519123334806E-3</v>
      </c>
    </row>
    <row r="683" spans="1:3" ht="15" customHeight="1" x14ac:dyDescent="0.45">
      <c r="A683" s="36" t="str">
        <f t="shared" si="21"/>
        <v>5D.03</v>
      </c>
      <c r="B683" s="4" t="str">
        <f t="shared" si="21"/>
        <v>Salida Nacional / National exit</v>
      </c>
      <c r="C683" s="65">
        <f t="shared" si="20"/>
        <v>8.4485054744594633E-3</v>
      </c>
    </row>
    <row r="684" spans="1:3" ht="15" customHeight="1" x14ac:dyDescent="0.45">
      <c r="A684" s="36" t="str">
        <f t="shared" si="21"/>
        <v>5D.03.04</v>
      </c>
      <c r="B684" s="4" t="str">
        <f t="shared" si="21"/>
        <v>Salida Nacional / National exit</v>
      </c>
      <c r="C684" s="65">
        <f t="shared" si="20"/>
        <v>2.4512038056134281E-2</v>
      </c>
    </row>
    <row r="685" spans="1:3" ht="15" customHeight="1" x14ac:dyDescent="0.45">
      <c r="A685" s="36" t="str">
        <f t="shared" si="21"/>
        <v>6</v>
      </c>
      <c r="B685" s="4" t="str">
        <f t="shared" si="21"/>
        <v>Salida Nacional / National exit</v>
      </c>
      <c r="C685" s="65">
        <f t="shared" si="20"/>
        <v>1.912770319255197E-2</v>
      </c>
    </row>
    <row r="686" spans="1:3" ht="15" customHeight="1" x14ac:dyDescent="0.45">
      <c r="A686" s="36" t="str">
        <f t="shared" ref="A686:B705" si="22">A399</f>
        <v>6</v>
      </c>
      <c r="B686" s="4" t="str">
        <f t="shared" si="22"/>
        <v>Salida Nacional / National exit</v>
      </c>
      <c r="C686" s="65">
        <f t="shared" si="20"/>
        <v>4.6581674425941015E-4</v>
      </c>
    </row>
    <row r="687" spans="1:3" ht="15" customHeight="1" x14ac:dyDescent="0.45">
      <c r="A687" s="36" t="str">
        <f t="shared" si="22"/>
        <v>7B</v>
      </c>
      <c r="B687" s="4" t="str">
        <f t="shared" si="22"/>
        <v>Salida Nacional / National exit</v>
      </c>
      <c r="C687" s="65">
        <f t="shared" si="20"/>
        <v>3.2273708838973208E-4</v>
      </c>
    </row>
    <row r="688" spans="1:3" ht="15" customHeight="1" x14ac:dyDescent="0.45">
      <c r="A688" s="36" t="str">
        <f t="shared" si="22"/>
        <v>9E.C.</v>
      </c>
      <c r="B688" s="4" t="str">
        <f t="shared" si="22"/>
        <v>Salida Nacional / National exit</v>
      </c>
      <c r="C688" s="65">
        <f t="shared" si="20"/>
        <v>1.9536329063713819E-3</v>
      </c>
    </row>
    <row r="689" spans="1:3" ht="15" customHeight="1" x14ac:dyDescent="0.45">
      <c r="A689" s="36" t="str">
        <f t="shared" si="22"/>
        <v>A1</v>
      </c>
      <c r="B689" s="4" t="str">
        <f t="shared" si="22"/>
        <v>Salida Nacional / National exit</v>
      </c>
      <c r="C689" s="65">
        <f t="shared" si="20"/>
        <v>1.017892267877039E-3</v>
      </c>
    </row>
    <row r="690" spans="1:3" ht="15" customHeight="1" x14ac:dyDescent="0.45">
      <c r="A690" s="36" t="str">
        <f t="shared" si="22"/>
        <v>A10</v>
      </c>
      <c r="B690" s="4" t="str">
        <f t="shared" si="22"/>
        <v>Salida Nacional / National exit</v>
      </c>
      <c r="C690" s="65">
        <f t="shared" si="20"/>
        <v>2.7783188926310699E-3</v>
      </c>
    </row>
    <row r="691" spans="1:3" ht="15" customHeight="1" x14ac:dyDescent="0.45">
      <c r="A691" s="36" t="str">
        <f t="shared" si="22"/>
        <v>A3</v>
      </c>
      <c r="B691" s="4" t="str">
        <f t="shared" si="22"/>
        <v>Salida Nacional / National exit</v>
      </c>
      <c r="C691" s="65">
        <f t="shared" si="20"/>
        <v>4.1822612691609796E-3</v>
      </c>
    </row>
    <row r="692" spans="1:3" ht="15" customHeight="1" x14ac:dyDescent="0.45">
      <c r="A692" s="36" t="str">
        <f t="shared" si="22"/>
        <v>A36L</v>
      </c>
      <c r="B692" s="4" t="str">
        <f t="shared" si="22"/>
        <v>Salida Nacional / National exit</v>
      </c>
      <c r="C692" s="65">
        <f t="shared" si="20"/>
        <v>3.0871167251554775E-2</v>
      </c>
    </row>
    <row r="693" spans="1:3" ht="15" customHeight="1" x14ac:dyDescent="0.45">
      <c r="A693" s="36" t="str">
        <f t="shared" si="22"/>
        <v>A5A</v>
      </c>
      <c r="B693" s="4" t="str">
        <f t="shared" si="22"/>
        <v>Salida Nacional / National exit</v>
      </c>
      <c r="C693" s="65">
        <f t="shared" si="20"/>
        <v>7.9150354075114077E-5</v>
      </c>
    </row>
    <row r="694" spans="1:3" ht="15" customHeight="1" x14ac:dyDescent="0.45">
      <c r="A694" s="36" t="str">
        <f t="shared" si="22"/>
        <v>A6</v>
      </c>
      <c r="B694" s="4" t="str">
        <f t="shared" si="22"/>
        <v>Salida Nacional / National exit</v>
      </c>
      <c r="C694" s="65">
        <f t="shared" si="20"/>
        <v>5.0063835515263243E-4</v>
      </c>
    </row>
    <row r="695" spans="1:3" ht="15" customHeight="1" x14ac:dyDescent="0.45">
      <c r="A695" s="36" t="str">
        <f t="shared" si="22"/>
        <v>A7</v>
      </c>
      <c r="B695" s="4" t="str">
        <f t="shared" si="22"/>
        <v>Salida Nacional / National exit</v>
      </c>
      <c r="C695" s="65">
        <f t="shared" si="20"/>
        <v>2.65875319817384E-5</v>
      </c>
    </row>
    <row r="696" spans="1:3" ht="15" customHeight="1" x14ac:dyDescent="0.45">
      <c r="A696" s="36" t="str">
        <f t="shared" si="22"/>
        <v>A7</v>
      </c>
      <c r="B696" s="4" t="str">
        <f t="shared" si="22"/>
        <v>Salida Nacional / National exit</v>
      </c>
      <c r="C696" s="65">
        <f t="shared" si="20"/>
        <v>3.5308850593313051E-5</v>
      </c>
    </row>
    <row r="697" spans="1:3" ht="15" customHeight="1" x14ac:dyDescent="0.45">
      <c r="A697" s="36" t="str">
        <f t="shared" si="22"/>
        <v>A9</v>
      </c>
      <c r="B697" s="4" t="str">
        <f t="shared" si="22"/>
        <v>Salida Nacional / National exit</v>
      </c>
      <c r="C697" s="65">
        <f t="shared" si="20"/>
        <v>5.8926243887192885E-3</v>
      </c>
    </row>
    <row r="698" spans="1:3" ht="15" customHeight="1" x14ac:dyDescent="0.45">
      <c r="A698" s="36" t="str">
        <f t="shared" si="22"/>
        <v>A9A</v>
      </c>
      <c r="B698" s="4" t="str">
        <f t="shared" si="22"/>
        <v>Salida Nacional / National exit</v>
      </c>
      <c r="C698" s="65">
        <f t="shared" si="20"/>
        <v>2.4114833983817583E-4</v>
      </c>
    </row>
    <row r="699" spans="1:3" ht="15" customHeight="1" x14ac:dyDescent="0.45">
      <c r="A699" s="36" t="str">
        <f t="shared" si="22"/>
        <v>A9B</v>
      </c>
      <c r="B699" s="4" t="str">
        <f t="shared" si="22"/>
        <v>Salida Nacional / National exit</v>
      </c>
      <c r="C699" s="65">
        <f t="shared" si="20"/>
        <v>1.7369165007705942E-4</v>
      </c>
    </row>
    <row r="700" spans="1:3" ht="15" customHeight="1" x14ac:dyDescent="0.45">
      <c r="A700" s="36" t="str">
        <f t="shared" si="22"/>
        <v>B02</v>
      </c>
      <c r="B700" s="4" t="str">
        <f t="shared" si="22"/>
        <v>Salida Nacional / National exit</v>
      </c>
      <c r="C700" s="65">
        <f t="shared" si="20"/>
        <v>1.1128603440584103E-3</v>
      </c>
    </row>
    <row r="701" spans="1:3" ht="15" customHeight="1" x14ac:dyDescent="0.45">
      <c r="A701" s="36" t="str">
        <f t="shared" si="22"/>
        <v>B04</v>
      </c>
      <c r="B701" s="4" t="str">
        <f t="shared" si="22"/>
        <v>Salida Nacional / National exit</v>
      </c>
      <c r="C701" s="65">
        <f t="shared" si="20"/>
        <v>4.7111978809562223E-3</v>
      </c>
    </row>
    <row r="702" spans="1:3" ht="15" customHeight="1" x14ac:dyDescent="0.45">
      <c r="A702" s="36" t="str">
        <f t="shared" si="22"/>
        <v>B05</v>
      </c>
      <c r="B702" s="4" t="str">
        <f t="shared" si="22"/>
        <v>Salida Nacional / National exit</v>
      </c>
      <c r="C702" s="65">
        <f t="shared" si="20"/>
        <v>1.9043150141548378E-3</v>
      </c>
    </row>
    <row r="703" spans="1:3" ht="15" customHeight="1" x14ac:dyDescent="0.45">
      <c r="A703" s="36" t="str">
        <f t="shared" si="22"/>
        <v>B07</v>
      </c>
      <c r="B703" s="4" t="str">
        <f t="shared" si="22"/>
        <v>Salida Nacional / National exit</v>
      </c>
      <c r="C703" s="65">
        <f t="shared" si="20"/>
        <v>2.125383165638726E-3</v>
      </c>
    </row>
    <row r="704" spans="1:3" ht="15" customHeight="1" x14ac:dyDescent="0.45">
      <c r="A704" s="36" t="str">
        <f t="shared" si="22"/>
        <v>B08</v>
      </c>
      <c r="B704" s="4" t="str">
        <f t="shared" si="22"/>
        <v>Salida Nacional / National exit</v>
      </c>
      <c r="C704" s="65">
        <f t="shared" si="20"/>
        <v>2.7491332033295304E-4</v>
      </c>
    </row>
    <row r="705" spans="1:3" ht="15" customHeight="1" x14ac:dyDescent="0.45">
      <c r="A705" s="36" t="str">
        <f t="shared" si="22"/>
        <v>B10</v>
      </c>
      <c r="B705" s="4" t="str">
        <f t="shared" si="22"/>
        <v>Salida Nacional / National exit</v>
      </c>
      <c r="C705" s="65">
        <f t="shared" si="20"/>
        <v>4.6805436581515703E-3</v>
      </c>
    </row>
    <row r="706" spans="1:3" ht="15" customHeight="1" x14ac:dyDescent="0.45">
      <c r="A706" s="36" t="str">
        <f t="shared" ref="A706:B725" si="23">A419</f>
        <v>B10</v>
      </c>
      <c r="B706" s="4" t="str">
        <f t="shared" si="23"/>
        <v>Salida Nacional / National exit</v>
      </c>
      <c r="C706" s="65">
        <f t="shared" si="20"/>
        <v>3.3847708915977198E-3</v>
      </c>
    </row>
    <row r="707" spans="1:3" ht="15" customHeight="1" x14ac:dyDescent="0.45">
      <c r="A707" s="36" t="str">
        <f t="shared" si="23"/>
        <v>B18</v>
      </c>
      <c r="B707" s="4" t="str">
        <f t="shared" si="23"/>
        <v>Salida Nacional / National exit</v>
      </c>
      <c r="C707" s="65">
        <f t="shared" si="20"/>
        <v>1.8066749953613136E-2</v>
      </c>
    </row>
    <row r="708" spans="1:3" ht="15" customHeight="1" x14ac:dyDescent="0.45">
      <c r="A708" s="36" t="str">
        <f t="shared" si="23"/>
        <v>B19</v>
      </c>
      <c r="B708" s="4" t="str">
        <f t="shared" si="23"/>
        <v>Salida Nacional / National exit</v>
      </c>
      <c r="C708" s="65">
        <f t="shared" si="20"/>
        <v>8.3746052709564225E-3</v>
      </c>
    </row>
    <row r="709" spans="1:3" ht="15" customHeight="1" x14ac:dyDescent="0.45">
      <c r="A709" s="36" t="str">
        <f t="shared" si="23"/>
        <v>B20</v>
      </c>
      <c r="B709" s="4" t="str">
        <f t="shared" si="23"/>
        <v>Salida Nacional / National exit</v>
      </c>
      <c r="C709" s="65">
        <f t="shared" si="20"/>
        <v>1.17500207867457E-2</v>
      </c>
    </row>
    <row r="710" spans="1:3" ht="15" customHeight="1" x14ac:dyDescent="0.45">
      <c r="A710" s="36" t="str">
        <f t="shared" si="23"/>
        <v>BIO MADRID</v>
      </c>
      <c r="B710" s="4" t="str">
        <f t="shared" si="23"/>
        <v>Salida Nacional / National exit</v>
      </c>
      <c r="C710" s="65">
        <f t="shared" si="20"/>
        <v>9.1689275079430564E-6</v>
      </c>
    </row>
    <row r="711" spans="1:3" ht="15" customHeight="1" x14ac:dyDescent="0.45">
      <c r="A711" s="36" t="str">
        <f t="shared" si="23"/>
        <v>B22</v>
      </c>
      <c r="B711" s="4" t="str">
        <f t="shared" si="23"/>
        <v>Salida Nacional / National exit</v>
      </c>
      <c r="C711" s="65">
        <f t="shared" si="20"/>
        <v>8.0505331129514957E-3</v>
      </c>
    </row>
    <row r="712" spans="1:3" ht="15" customHeight="1" x14ac:dyDescent="0.45">
      <c r="A712" s="36" t="str">
        <f t="shared" si="23"/>
        <v>C1.01</v>
      </c>
      <c r="B712" s="4" t="str">
        <f t="shared" si="23"/>
        <v>Salida Nacional / National exit</v>
      </c>
      <c r="C712" s="65">
        <f t="shared" si="20"/>
        <v>6.0596423845984406E-4</v>
      </c>
    </row>
    <row r="713" spans="1:3" ht="15" customHeight="1" x14ac:dyDescent="0.45">
      <c r="A713" s="36" t="str">
        <f t="shared" si="23"/>
        <v>C2X.01</v>
      </c>
      <c r="B713" s="4" t="str">
        <f t="shared" si="23"/>
        <v>Salida Nacional / National exit</v>
      </c>
      <c r="C713" s="65">
        <f t="shared" si="20"/>
        <v>2.7617935119973302E-4</v>
      </c>
    </row>
    <row r="714" spans="1:3" ht="15" customHeight="1" x14ac:dyDescent="0.45">
      <c r="A714" s="36" t="str">
        <f t="shared" si="23"/>
        <v>CC.BE</v>
      </c>
      <c r="B714" s="4" t="str">
        <f t="shared" si="23"/>
        <v>Salida Nacional / National exit</v>
      </c>
      <c r="C714" s="65">
        <f t="shared" ref="C714:C777" si="24">(C427*C140)/SUMPRODUCT(C$12:C$292,C$299:C$579)</f>
        <v>1.9222270427907244E-2</v>
      </c>
    </row>
    <row r="715" spans="1:3" ht="15" customHeight="1" x14ac:dyDescent="0.45">
      <c r="A715" s="36" t="str">
        <f t="shared" si="23"/>
        <v>CC.CT.E</v>
      </c>
      <c r="B715" s="4" t="str">
        <f t="shared" si="23"/>
        <v>Salida Nacional / National exit</v>
      </c>
      <c r="C715" s="65">
        <f t="shared" si="24"/>
        <v>1.6034838233905332E-2</v>
      </c>
    </row>
    <row r="716" spans="1:3" ht="15" customHeight="1" x14ac:dyDescent="0.45">
      <c r="A716" s="36" t="str">
        <f t="shared" si="23"/>
        <v>CC.CT.E</v>
      </c>
      <c r="B716" s="4" t="str">
        <f t="shared" si="23"/>
        <v>Salida Nacional / National exit</v>
      </c>
      <c r="C716" s="65">
        <f t="shared" si="24"/>
        <v>6.9607332711081856E-3</v>
      </c>
    </row>
    <row r="717" spans="1:3" ht="15" customHeight="1" x14ac:dyDescent="0.45">
      <c r="A717" s="36" t="str">
        <f t="shared" si="23"/>
        <v>CC.PV.BBE</v>
      </c>
      <c r="B717" s="4" t="str">
        <f t="shared" si="23"/>
        <v>Salida Nacional / National exit</v>
      </c>
      <c r="C717" s="65">
        <f t="shared" si="24"/>
        <v>5.136216908933745E-3</v>
      </c>
    </row>
    <row r="718" spans="1:3" ht="15" customHeight="1" x14ac:dyDescent="0.45">
      <c r="A718" s="36" t="str">
        <f t="shared" si="23"/>
        <v>CC.SG.UF</v>
      </c>
      <c r="B718" s="4" t="str">
        <f t="shared" si="23"/>
        <v>Salida Nacional / National exit</v>
      </c>
      <c r="C718" s="65">
        <f t="shared" si="24"/>
        <v>8.557719812360887E-3</v>
      </c>
    </row>
    <row r="719" spans="1:3" ht="15" customHeight="1" x14ac:dyDescent="0.45">
      <c r="A719" s="36" t="str">
        <f t="shared" si="23"/>
        <v>CC.SON.E</v>
      </c>
      <c r="B719" s="4" t="str">
        <f t="shared" si="23"/>
        <v>Salida Nacional / National exit</v>
      </c>
      <c r="C719" s="65">
        <f t="shared" si="24"/>
        <v>1.5204927873513758E-2</v>
      </c>
    </row>
    <row r="720" spans="1:3" ht="15" customHeight="1" x14ac:dyDescent="0.45">
      <c r="A720" s="36" t="str">
        <f t="shared" si="23"/>
        <v>D01A</v>
      </c>
      <c r="B720" s="4" t="str">
        <f t="shared" si="23"/>
        <v>Salida Nacional / National exit</v>
      </c>
      <c r="C720" s="65">
        <f t="shared" si="24"/>
        <v>6.6526439158430314E-6</v>
      </c>
    </row>
    <row r="721" spans="1:3" ht="15" customHeight="1" x14ac:dyDescent="0.45">
      <c r="A721" s="36" t="str">
        <f t="shared" si="23"/>
        <v>D03A</v>
      </c>
      <c r="B721" s="4" t="str">
        <f t="shared" si="23"/>
        <v>Salida Nacional / National exit</v>
      </c>
      <c r="C721" s="65">
        <f t="shared" si="24"/>
        <v>5.0477829857826844E-4</v>
      </c>
    </row>
    <row r="722" spans="1:3" ht="15" customHeight="1" x14ac:dyDescent="0.45">
      <c r="A722" s="36" t="str">
        <f t="shared" si="23"/>
        <v>D04</v>
      </c>
      <c r="B722" s="4" t="str">
        <f t="shared" si="23"/>
        <v>Salida Nacional / National exit</v>
      </c>
      <c r="C722" s="65">
        <f t="shared" si="24"/>
        <v>6.7561358145524185E-4</v>
      </c>
    </row>
    <row r="723" spans="1:3" ht="15" customHeight="1" x14ac:dyDescent="0.45">
      <c r="A723" s="36" t="str">
        <f t="shared" si="23"/>
        <v>D06</v>
      </c>
      <c r="B723" s="4" t="str">
        <f t="shared" si="23"/>
        <v>Salida Nacional / National exit</v>
      </c>
      <c r="C723" s="65">
        <f t="shared" si="24"/>
        <v>2.5788952514060019E-4</v>
      </c>
    </row>
    <row r="724" spans="1:3" ht="15" customHeight="1" x14ac:dyDescent="0.45">
      <c r="A724" s="36" t="str">
        <f t="shared" si="23"/>
        <v>D06A</v>
      </c>
      <c r="B724" s="4" t="str">
        <f t="shared" si="23"/>
        <v>Salida Nacional / National exit</v>
      </c>
      <c r="C724" s="65">
        <f t="shared" si="24"/>
        <v>8.693850862596864E-5</v>
      </c>
    </row>
    <row r="725" spans="1:3" ht="15" customHeight="1" x14ac:dyDescent="0.45">
      <c r="A725" s="36" t="str">
        <f t="shared" si="23"/>
        <v>D07</v>
      </c>
      <c r="B725" s="4" t="str">
        <f t="shared" si="23"/>
        <v>Salida Nacional / National exit</v>
      </c>
      <c r="C725" s="65">
        <f t="shared" si="24"/>
        <v>7.1143611786882366E-3</v>
      </c>
    </row>
    <row r="726" spans="1:3" ht="15" customHeight="1" x14ac:dyDescent="0.45">
      <c r="A726" s="36" t="str">
        <f t="shared" ref="A726:B745" si="25">A439</f>
        <v>D07</v>
      </c>
      <c r="B726" s="4" t="str">
        <f t="shared" si="25"/>
        <v>Salida Nacional / National exit</v>
      </c>
      <c r="C726" s="65">
        <f t="shared" si="24"/>
        <v>6.2793489650556436E-4</v>
      </c>
    </row>
    <row r="727" spans="1:3" ht="15" customHeight="1" x14ac:dyDescent="0.45">
      <c r="A727" s="36" t="str">
        <f t="shared" si="25"/>
        <v>D07A</v>
      </c>
      <c r="B727" s="4" t="str">
        <f t="shared" si="25"/>
        <v>Salida Nacional / National exit</v>
      </c>
      <c r="C727" s="65">
        <f t="shared" si="24"/>
        <v>3.5571085556746741E-5</v>
      </c>
    </row>
    <row r="728" spans="1:3" ht="15" customHeight="1" x14ac:dyDescent="0.45">
      <c r="A728" s="36" t="str">
        <f t="shared" si="25"/>
        <v>D08A</v>
      </c>
      <c r="B728" s="4" t="str">
        <f t="shared" si="25"/>
        <v>Salida Nacional / National exit</v>
      </c>
      <c r="C728" s="65">
        <f t="shared" si="24"/>
        <v>2.3370457614211422E-5</v>
      </c>
    </row>
    <row r="729" spans="1:3" ht="15" customHeight="1" x14ac:dyDescent="0.45">
      <c r="A729" s="36" t="str">
        <f t="shared" si="25"/>
        <v>D10A</v>
      </c>
      <c r="B729" s="4" t="str">
        <f t="shared" si="25"/>
        <v>Salida Nacional / National exit</v>
      </c>
      <c r="C729" s="65">
        <f t="shared" si="24"/>
        <v>5.5404596348948223E-5</v>
      </c>
    </row>
    <row r="730" spans="1:3" ht="15" customHeight="1" x14ac:dyDescent="0.45">
      <c r="A730" s="36" t="str">
        <f t="shared" si="25"/>
        <v>D12A</v>
      </c>
      <c r="B730" s="4" t="str">
        <f t="shared" si="25"/>
        <v>Salida Nacional / National exit</v>
      </c>
      <c r="C730" s="65">
        <f t="shared" si="24"/>
        <v>7.1511641951090159E-5</v>
      </c>
    </row>
    <row r="731" spans="1:3" ht="15" customHeight="1" x14ac:dyDescent="0.45">
      <c r="A731" s="36" t="str">
        <f t="shared" si="25"/>
        <v>D13</v>
      </c>
      <c r="B731" s="4" t="str">
        <f t="shared" si="25"/>
        <v>Salida Nacional / National exit</v>
      </c>
      <c r="C731" s="65">
        <f t="shared" si="24"/>
        <v>1.0683757838968724E-4</v>
      </c>
    </row>
    <row r="732" spans="1:3" ht="15" customHeight="1" x14ac:dyDescent="0.45">
      <c r="A732" s="36" t="str">
        <f t="shared" si="25"/>
        <v>D13A</v>
      </c>
      <c r="B732" s="4" t="str">
        <f t="shared" si="25"/>
        <v>Salida Nacional / National exit</v>
      </c>
      <c r="C732" s="65">
        <f t="shared" si="24"/>
        <v>8.8161001612537413E-5</v>
      </c>
    </row>
    <row r="733" spans="1:3" ht="15" customHeight="1" x14ac:dyDescent="0.45">
      <c r="A733" s="36" t="str">
        <f t="shared" si="25"/>
        <v>D14</v>
      </c>
      <c r="B733" s="4" t="str">
        <f t="shared" si="25"/>
        <v>Salida Nacional / National exit</v>
      </c>
      <c r="C733" s="65">
        <f t="shared" si="24"/>
        <v>2.3188229397369321E-5</v>
      </c>
    </row>
    <row r="734" spans="1:3" ht="15" customHeight="1" x14ac:dyDescent="0.45">
      <c r="A734" s="36" t="str">
        <f t="shared" si="25"/>
        <v>D15</v>
      </c>
      <c r="B734" s="4" t="str">
        <f t="shared" si="25"/>
        <v>Salida Nacional / National exit</v>
      </c>
      <c r="C734" s="65">
        <f t="shared" si="24"/>
        <v>6.3313436601127154E-5</v>
      </c>
    </row>
    <row r="735" spans="1:3" ht="15" customHeight="1" x14ac:dyDescent="0.45">
      <c r="A735" s="36" t="str">
        <f t="shared" si="25"/>
        <v>D16</v>
      </c>
      <c r="B735" s="4" t="str">
        <f t="shared" si="25"/>
        <v>Salida Nacional / National exit</v>
      </c>
      <c r="C735" s="65">
        <f t="shared" si="24"/>
        <v>1.2921666772006354E-3</v>
      </c>
    </row>
    <row r="736" spans="1:3" ht="15" customHeight="1" x14ac:dyDescent="0.45">
      <c r="A736" s="36" t="str">
        <f t="shared" si="25"/>
        <v>D16</v>
      </c>
      <c r="B736" s="4" t="str">
        <f t="shared" si="25"/>
        <v>Salida Nacional / National exit</v>
      </c>
      <c r="C736" s="65">
        <f t="shared" si="24"/>
        <v>2.246269665891182E-3</v>
      </c>
    </row>
    <row r="737" spans="1:3" ht="15" customHeight="1" x14ac:dyDescent="0.45">
      <c r="A737" s="36" t="str">
        <f t="shared" si="25"/>
        <v>E01</v>
      </c>
      <c r="B737" s="4" t="str">
        <f t="shared" si="25"/>
        <v>Salida Nacional / National exit</v>
      </c>
      <c r="C737" s="65">
        <f t="shared" si="24"/>
        <v>3.9074949169384782E-4</v>
      </c>
    </row>
    <row r="738" spans="1:3" ht="15" customHeight="1" x14ac:dyDescent="0.45">
      <c r="A738" s="36" t="str">
        <f t="shared" si="25"/>
        <v>E02</v>
      </c>
      <c r="B738" s="4" t="str">
        <f t="shared" si="25"/>
        <v>Salida Nacional / National exit</v>
      </c>
      <c r="C738" s="65">
        <f t="shared" si="24"/>
        <v>2.0076065773377469E-3</v>
      </c>
    </row>
    <row r="739" spans="1:3" ht="15" customHeight="1" x14ac:dyDescent="0.45">
      <c r="A739" s="36" t="str">
        <f t="shared" si="25"/>
        <v>E15</v>
      </c>
      <c r="B739" s="4" t="str">
        <f t="shared" si="25"/>
        <v>Salida Nacional / National exit</v>
      </c>
      <c r="C739" s="65">
        <f t="shared" si="24"/>
        <v>1.8729431740447308E-3</v>
      </c>
    </row>
    <row r="740" spans="1:3" ht="15" customHeight="1" x14ac:dyDescent="0.45">
      <c r="A740" s="36" t="str">
        <f t="shared" si="25"/>
        <v>EG01</v>
      </c>
      <c r="B740" s="4" t="str">
        <f t="shared" si="25"/>
        <v>Salida Nacional / National exit</v>
      </c>
      <c r="C740" s="65">
        <f t="shared" si="24"/>
        <v>3.2987220793394023E-3</v>
      </c>
    </row>
    <row r="741" spans="1:3" ht="15" customHeight="1" x14ac:dyDescent="0.45">
      <c r="A741" s="36" t="str">
        <f t="shared" si="25"/>
        <v>F00</v>
      </c>
      <c r="B741" s="4" t="str">
        <f t="shared" si="25"/>
        <v>Salida Nacional / National exit</v>
      </c>
      <c r="C741" s="65">
        <f t="shared" si="24"/>
        <v>1.2255104768049453E-2</v>
      </c>
    </row>
    <row r="742" spans="1:3" ht="15" customHeight="1" x14ac:dyDescent="0.45">
      <c r="A742" s="36" t="str">
        <f t="shared" si="25"/>
        <v>F02</v>
      </c>
      <c r="B742" s="4" t="str">
        <f t="shared" si="25"/>
        <v>Salida Nacional / National exit</v>
      </c>
      <c r="C742" s="65">
        <f t="shared" si="24"/>
        <v>2.4573971678914893E-2</v>
      </c>
    </row>
    <row r="743" spans="1:3" ht="15" customHeight="1" x14ac:dyDescent="0.45">
      <c r="A743" s="36" t="str">
        <f t="shared" si="25"/>
        <v>F06.2</v>
      </c>
      <c r="B743" s="4" t="str">
        <f t="shared" si="25"/>
        <v>Salida Nacional / National exit</v>
      </c>
      <c r="C743" s="65">
        <f t="shared" si="24"/>
        <v>2.3444572790746305E-4</v>
      </c>
    </row>
    <row r="744" spans="1:3" ht="15" customHeight="1" x14ac:dyDescent="0.45">
      <c r="A744" s="36" t="str">
        <f t="shared" si="25"/>
        <v>F07</v>
      </c>
      <c r="B744" s="4" t="str">
        <f t="shared" si="25"/>
        <v>Salida Nacional / National exit</v>
      </c>
      <c r="C744" s="65">
        <f t="shared" si="24"/>
        <v>3.9413359035952973E-3</v>
      </c>
    </row>
    <row r="745" spans="1:3" ht="15" customHeight="1" x14ac:dyDescent="0.45">
      <c r="A745" s="36" t="str">
        <f t="shared" si="25"/>
        <v>F07.01</v>
      </c>
      <c r="B745" s="4" t="str">
        <f t="shared" si="25"/>
        <v>Salida Nacional / National exit</v>
      </c>
      <c r="C745" s="65">
        <f t="shared" si="24"/>
        <v>3.0736727321307272E-5</v>
      </c>
    </row>
    <row r="746" spans="1:3" ht="15" customHeight="1" x14ac:dyDescent="0.45">
      <c r="A746" s="36" t="str">
        <f t="shared" ref="A746:B765" si="26">A459</f>
        <v>F07.01</v>
      </c>
      <c r="B746" s="4" t="str">
        <f t="shared" si="26"/>
        <v>Salida Nacional / National exit</v>
      </c>
      <c r="C746" s="65">
        <f t="shared" si="24"/>
        <v>8.7400299154789763E-6</v>
      </c>
    </row>
    <row r="747" spans="1:3" ht="15" customHeight="1" x14ac:dyDescent="0.45">
      <c r="A747" s="36" t="str">
        <f t="shared" si="26"/>
        <v>F08</v>
      </c>
      <c r="B747" s="4" t="str">
        <f t="shared" si="26"/>
        <v>Salida Nacional / National exit</v>
      </c>
      <c r="C747" s="65">
        <f t="shared" si="24"/>
        <v>2.2118428142639934E-3</v>
      </c>
    </row>
    <row r="748" spans="1:3" ht="15" customHeight="1" x14ac:dyDescent="0.45">
      <c r="A748" s="36" t="str">
        <f t="shared" si="26"/>
        <v>F09</v>
      </c>
      <c r="B748" s="4" t="str">
        <f t="shared" si="26"/>
        <v>Salida Nacional / National exit</v>
      </c>
      <c r="C748" s="65">
        <f t="shared" si="24"/>
        <v>6.6186553774111448E-6</v>
      </c>
    </row>
    <row r="749" spans="1:3" ht="15" customHeight="1" x14ac:dyDescent="0.45">
      <c r="A749" s="36" t="str">
        <f t="shared" si="26"/>
        <v>F11</v>
      </c>
      <c r="B749" s="4" t="str">
        <f t="shared" si="26"/>
        <v>Salida Nacional / National exit</v>
      </c>
      <c r="C749" s="65">
        <f t="shared" si="24"/>
        <v>1.9690267204463945E-5</v>
      </c>
    </row>
    <row r="750" spans="1:3" ht="15" customHeight="1" x14ac:dyDescent="0.45">
      <c r="A750" s="36" t="str">
        <f t="shared" si="26"/>
        <v>F13</v>
      </c>
      <c r="B750" s="4" t="str">
        <f t="shared" si="26"/>
        <v>Salida Nacional / National exit</v>
      </c>
      <c r="C750" s="65">
        <f t="shared" si="24"/>
        <v>7.6546319615438568E-4</v>
      </c>
    </row>
    <row r="751" spans="1:3" ht="15" customHeight="1" x14ac:dyDescent="0.45">
      <c r="A751" s="36" t="str">
        <f t="shared" si="26"/>
        <v>F14</v>
      </c>
      <c r="B751" s="4" t="str">
        <f t="shared" si="26"/>
        <v>Salida Nacional / National exit</v>
      </c>
      <c r="C751" s="65">
        <f t="shared" si="24"/>
        <v>4.4792405723417702E-4</v>
      </c>
    </row>
    <row r="752" spans="1:3" ht="15" customHeight="1" x14ac:dyDescent="0.45">
      <c r="A752" s="36" t="str">
        <f t="shared" si="26"/>
        <v>F19</v>
      </c>
      <c r="B752" s="4" t="str">
        <f t="shared" si="26"/>
        <v>Salida Nacional / National exit</v>
      </c>
      <c r="C752" s="65">
        <f t="shared" si="24"/>
        <v>1.1667617199494081E-2</v>
      </c>
    </row>
    <row r="753" spans="1:3" ht="15" customHeight="1" x14ac:dyDescent="0.45">
      <c r="A753" s="36" t="str">
        <f t="shared" si="26"/>
        <v>F21</v>
      </c>
      <c r="B753" s="4" t="str">
        <f t="shared" si="26"/>
        <v>Salida Nacional / National exit</v>
      </c>
      <c r="C753" s="65">
        <f t="shared" si="24"/>
        <v>1.3390961738418995E-3</v>
      </c>
    </row>
    <row r="754" spans="1:3" ht="15" customHeight="1" x14ac:dyDescent="0.45">
      <c r="A754" s="36" t="str">
        <f t="shared" si="26"/>
        <v>F23</v>
      </c>
      <c r="B754" s="4" t="str">
        <f t="shared" si="26"/>
        <v>Salida Nacional / National exit</v>
      </c>
      <c r="C754" s="65">
        <f t="shared" si="24"/>
        <v>1.6224468171371291E-4</v>
      </c>
    </row>
    <row r="755" spans="1:3" ht="15" customHeight="1" x14ac:dyDescent="0.45">
      <c r="A755" s="36" t="str">
        <f t="shared" si="26"/>
        <v>F25</v>
      </c>
      <c r="B755" s="4" t="str">
        <f t="shared" si="26"/>
        <v>Salida Nacional / National exit</v>
      </c>
      <c r="C755" s="65">
        <f t="shared" si="24"/>
        <v>1.3506277332145209E-3</v>
      </c>
    </row>
    <row r="756" spans="1:3" ht="15" customHeight="1" x14ac:dyDescent="0.45">
      <c r="A756" s="36" t="str">
        <f t="shared" si="26"/>
        <v>F25</v>
      </c>
      <c r="B756" s="4" t="str">
        <f t="shared" si="26"/>
        <v>Salida Nacional / National exit</v>
      </c>
      <c r="C756" s="65">
        <f t="shared" si="24"/>
        <v>1.2547907472783035E-2</v>
      </c>
    </row>
    <row r="757" spans="1:3" ht="15" customHeight="1" x14ac:dyDescent="0.45">
      <c r="A757" s="36" t="str">
        <f t="shared" si="26"/>
        <v>F26.02</v>
      </c>
      <c r="B757" s="4" t="str">
        <f t="shared" si="26"/>
        <v>Salida Nacional / National exit</v>
      </c>
      <c r="C757" s="65">
        <f t="shared" si="24"/>
        <v>4.7680086992664492E-4</v>
      </c>
    </row>
    <row r="758" spans="1:3" ht="15" customHeight="1" x14ac:dyDescent="0.45">
      <c r="A758" s="36" t="str">
        <f t="shared" si="26"/>
        <v>F26A</v>
      </c>
      <c r="B758" s="4" t="str">
        <f t="shared" si="26"/>
        <v>Salida Nacional / National exit</v>
      </c>
      <c r="C758" s="65">
        <f t="shared" si="24"/>
        <v>9.9531526756641182E-4</v>
      </c>
    </row>
    <row r="759" spans="1:3" ht="15" customHeight="1" x14ac:dyDescent="0.45">
      <c r="A759" s="36" t="str">
        <f t="shared" si="26"/>
        <v>F27</v>
      </c>
      <c r="B759" s="4" t="str">
        <f t="shared" si="26"/>
        <v>Salida Nacional / National exit</v>
      </c>
      <c r="C759" s="65">
        <f t="shared" si="24"/>
        <v>6.8585197512998047E-4</v>
      </c>
    </row>
    <row r="760" spans="1:3" ht="15" customHeight="1" x14ac:dyDescent="0.45">
      <c r="A760" s="36" t="str">
        <f t="shared" si="26"/>
        <v>F28</v>
      </c>
      <c r="B760" s="4" t="str">
        <f t="shared" si="26"/>
        <v>Salida Nacional / National exit</v>
      </c>
      <c r="C760" s="65">
        <f t="shared" si="24"/>
        <v>6.7283763822329357E-3</v>
      </c>
    </row>
    <row r="761" spans="1:3" ht="15" customHeight="1" x14ac:dyDescent="0.45">
      <c r="A761" s="36" t="str">
        <f t="shared" si="26"/>
        <v>G03</v>
      </c>
      <c r="B761" s="4" t="str">
        <f t="shared" si="26"/>
        <v>Salida Nacional / National exit</v>
      </c>
      <c r="C761" s="65">
        <f t="shared" si="24"/>
        <v>3.0758948831893758E-3</v>
      </c>
    </row>
    <row r="762" spans="1:3" ht="15" customHeight="1" x14ac:dyDescent="0.45">
      <c r="A762" s="36" t="str">
        <f t="shared" si="26"/>
        <v>G04</v>
      </c>
      <c r="B762" s="4" t="str">
        <f t="shared" si="26"/>
        <v>Salida Nacional / National exit</v>
      </c>
      <c r="C762" s="65">
        <f t="shared" si="24"/>
        <v>3.808651551711224E-4</v>
      </c>
    </row>
    <row r="763" spans="1:3" ht="15" customHeight="1" x14ac:dyDescent="0.45">
      <c r="A763" s="36" t="str">
        <f t="shared" si="26"/>
        <v>G07</v>
      </c>
      <c r="B763" s="4" t="str">
        <f t="shared" si="26"/>
        <v>Salida Nacional / National exit</v>
      </c>
      <c r="C763" s="65">
        <f t="shared" si="24"/>
        <v>3.5459021837442664E-3</v>
      </c>
    </row>
    <row r="764" spans="1:3" ht="15" customHeight="1" x14ac:dyDescent="0.45">
      <c r="A764" s="36" t="str">
        <f t="shared" si="26"/>
        <v>H1</v>
      </c>
      <c r="B764" s="4" t="str">
        <f t="shared" si="26"/>
        <v>Salida Nacional / National exit</v>
      </c>
      <c r="C764" s="65">
        <f t="shared" si="24"/>
        <v>4.0505082482321207E-4</v>
      </c>
    </row>
    <row r="765" spans="1:3" ht="15" customHeight="1" x14ac:dyDescent="0.45">
      <c r="A765" s="36" t="str">
        <f t="shared" si="26"/>
        <v>H72.1</v>
      </c>
      <c r="B765" s="4" t="str">
        <f t="shared" si="26"/>
        <v>Salida Nacional / National exit</v>
      </c>
      <c r="C765" s="65">
        <f t="shared" si="24"/>
        <v>1.5019348850913137E-3</v>
      </c>
    </row>
    <row r="766" spans="1:3" ht="15" customHeight="1" x14ac:dyDescent="0.45">
      <c r="A766" s="36" t="str">
        <f t="shared" ref="A766:B785" si="27">A479</f>
        <v>H72.1</v>
      </c>
      <c r="B766" s="4" t="str">
        <f t="shared" si="27"/>
        <v>Salida Nacional / National exit</v>
      </c>
      <c r="C766" s="65">
        <f t="shared" si="24"/>
        <v>1.7977309512782831E-3</v>
      </c>
    </row>
    <row r="767" spans="1:3" ht="15" customHeight="1" x14ac:dyDescent="0.45">
      <c r="A767" s="36" t="str">
        <f t="shared" si="27"/>
        <v>I003</v>
      </c>
      <c r="B767" s="4" t="str">
        <f t="shared" si="27"/>
        <v>Salida Nacional / National exit</v>
      </c>
      <c r="C767" s="65">
        <f t="shared" si="24"/>
        <v>1.8280088866765188E-5</v>
      </c>
    </row>
    <row r="768" spans="1:3" ht="15" customHeight="1" x14ac:dyDescent="0.45">
      <c r="A768" s="36" t="str">
        <f t="shared" si="27"/>
        <v>I005</v>
      </c>
      <c r="B768" s="4" t="str">
        <f t="shared" si="27"/>
        <v>Salida Nacional / National exit</v>
      </c>
      <c r="C768" s="65">
        <f t="shared" si="24"/>
        <v>3.2442749058862109E-5</v>
      </c>
    </row>
    <row r="769" spans="1:3" ht="15" customHeight="1" x14ac:dyDescent="0.45">
      <c r="A769" s="36" t="str">
        <f t="shared" si="27"/>
        <v>I006</v>
      </c>
      <c r="B769" s="4" t="str">
        <f t="shared" si="27"/>
        <v>Salida Nacional / National exit</v>
      </c>
      <c r="C769" s="65">
        <f t="shared" si="24"/>
        <v>5.6423621071157175E-4</v>
      </c>
    </row>
    <row r="770" spans="1:3" ht="15" customHeight="1" x14ac:dyDescent="0.45">
      <c r="A770" s="36" t="str">
        <f t="shared" si="27"/>
        <v>I007</v>
      </c>
      <c r="B770" s="4" t="str">
        <f t="shared" si="27"/>
        <v>Salida Nacional / National exit</v>
      </c>
      <c r="C770" s="65">
        <f t="shared" si="24"/>
        <v>1.5903133543496303E-5</v>
      </c>
    </row>
    <row r="771" spans="1:3" ht="15" customHeight="1" x14ac:dyDescent="0.45">
      <c r="A771" s="36" t="str">
        <f t="shared" si="27"/>
        <v>I008X</v>
      </c>
      <c r="B771" s="4" t="str">
        <f t="shared" si="27"/>
        <v>Salida Nacional / National exit</v>
      </c>
      <c r="C771" s="65">
        <f t="shared" si="24"/>
        <v>5.5138878565276737E-3</v>
      </c>
    </row>
    <row r="772" spans="1:3" ht="15" customHeight="1" x14ac:dyDescent="0.45">
      <c r="A772" s="36" t="str">
        <f t="shared" si="27"/>
        <v>I012</v>
      </c>
      <c r="B772" s="4" t="str">
        <f t="shared" si="27"/>
        <v>Salida Nacional / National exit</v>
      </c>
      <c r="C772" s="65">
        <f t="shared" si="24"/>
        <v>2.6228592482571574E-3</v>
      </c>
    </row>
    <row r="773" spans="1:3" ht="15" customHeight="1" x14ac:dyDescent="0.45">
      <c r="A773" s="36" t="str">
        <f t="shared" si="27"/>
        <v>I014</v>
      </c>
      <c r="B773" s="4" t="str">
        <f t="shared" si="27"/>
        <v>Salida Nacional / National exit</v>
      </c>
      <c r="C773" s="65">
        <f t="shared" si="24"/>
        <v>1.3053148313606274E-3</v>
      </c>
    </row>
    <row r="774" spans="1:3" ht="15" customHeight="1" x14ac:dyDescent="0.45">
      <c r="A774" s="36" t="str">
        <f t="shared" si="27"/>
        <v>I015ERM</v>
      </c>
      <c r="B774" s="4" t="str">
        <f t="shared" si="27"/>
        <v>Salida Nacional / National exit</v>
      </c>
      <c r="C774" s="65">
        <f t="shared" si="24"/>
        <v>8.5266890181988201E-5</v>
      </c>
    </row>
    <row r="775" spans="1:3" ht="15" customHeight="1" x14ac:dyDescent="0.45">
      <c r="A775" s="36" t="str">
        <f t="shared" si="27"/>
        <v>I016</v>
      </c>
      <c r="B775" s="4" t="str">
        <f t="shared" si="27"/>
        <v>Salida Nacional / National exit</v>
      </c>
      <c r="C775" s="65">
        <f t="shared" si="24"/>
        <v>5.4015643639294571E-3</v>
      </c>
    </row>
    <row r="776" spans="1:3" ht="15" customHeight="1" x14ac:dyDescent="0.45">
      <c r="A776" s="36" t="str">
        <f t="shared" si="27"/>
        <v>I016</v>
      </c>
      <c r="B776" s="4" t="str">
        <f t="shared" si="27"/>
        <v>Salida Nacional / National exit</v>
      </c>
      <c r="C776" s="65">
        <f t="shared" si="24"/>
        <v>1.9362479859691818E-3</v>
      </c>
    </row>
    <row r="777" spans="1:3" ht="15" customHeight="1" x14ac:dyDescent="0.45">
      <c r="A777" s="36" t="str">
        <f t="shared" si="27"/>
        <v>I019</v>
      </c>
      <c r="B777" s="4" t="str">
        <f t="shared" si="27"/>
        <v>Salida Nacional / National exit</v>
      </c>
      <c r="C777" s="65">
        <f t="shared" si="24"/>
        <v>1.1399438522724007E-3</v>
      </c>
    </row>
    <row r="778" spans="1:3" ht="15" customHeight="1" x14ac:dyDescent="0.45">
      <c r="A778" s="36" t="str">
        <f t="shared" si="27"/>
        <v>I020</v>
      </c>
      <c r="B778" s="4" t="str">
        <f t="shared" si="27"/>
        <v>Salida Nacional / National exit</v>
      </c>
      <c r="C778" s="65">
        <f t="shared" ref="C778:C841" si="28">(C491*C204)/SUMPRODUCT(C$12:C$292,C$299:C$579)</f>
        <v>9.9658981893434545E-4</v>
      </c>
    </row>
    <row r="779" spans="1:3" ht="15" customHeight="1" x14ac:dyDescent="0.45">
      <c r="A779" s="36" t="str">
        <f t="shared" si="27"/>
        <v>I020A</v>
      </c>
      <c r="B779" s="4" t="str">
        <f t="shared" si="27"/>
        <v>Salida Nacional / National exit</v>
      </c>
      <c r="C779" s="65">
        <f t="shared" si="28"/>
        <v>4.8349128960722298E-4</v>
      </c>
    </row>
    <row r="780" spans="1:3" ht="15" customHeight="1" x14ac:dyDescent="0.45">
      <c r="A780" s="36" t="str">
        <f t="shared" si="27"/>
        <v>I022</v>
      </c>
      <c r="B780" s="4" t="str">
        <f t="shared" si="27"/>
        <v>Salida Nacional / National exit</v>
      </c>
      <c r="C780" s="65">
        <f t="shared" si="28"/>
        <v>2.9486471339754189E-3</v>
      </c>
    </row>
    <row r="781" spans="1:3" ht="15" customHeight="1" x14ac:dyDescent="0.45">
      <c r="A781" s="36" t="str">
        <f t="shared" si="27"/>
        <v>I023</v>
      </c>
      <c r="B781" s="4" t="str">
        <f t="shared" si="27"/>
        <v>Salida Nacional / National exit</v>
      </c>
      <c r="C781" s="65">
        <f t="shared" si="28"/>
        <v>1.0623996145990884E-4</v>
      </c>
    </row>
    <row r="782" spans="1:3" ht="15" customHeight="1" x14ac:dyDescent="0.45">
      <c r="A782" s="36" t="str">
        <f t="shared" si="27"/>
        <v>I024</v>
      </c>
      <c r="B782" s="4" t="str">
        <f t="shared" si="27"/>
        <v>Salida Nacional / National exit</v>
      </c>
      <c r="C782" s="65">
        <f t="shared" si="28"/>
        <v>4.3937250982273189E-3</v>
      </c>
    </row>
    <row r="783" spans="1:3" ht="15" customHeight="1" x14ac:dyDescent="0.45">
      <c r="A783" s="36" t="str">
        <f t="shared" si="27"/>
        <v>I025</v>
      </c>
      <c r="B783" s="4" t="str">
        <f t="shared" si="27"/>
        <v>Salida Nacional / National exit</v>
      </c>
      <c r="C783" s="65">
        <f t="shared" si="28"/>
        <v>7.7622841502716748E-5</v>
      </c>
    </row>
    <row r="784" spans="1:3" ht="15" customHeight="1" x14ac:dyDescent="0.45">
      <c r="A784" s="36" t="str">
        <f t="shared" si="27"/>
        <v>I15</v>
      </c>
      <c r="B784" s="4" t="str">
        <f t="shared" si="27"/>
        <v>Salida Nacional / National exit</v>
      </c>
      <c r="C784" s="65">
        <f t="shared" si="28"/>
        <v>2.4224972195477858E-3</v>
      </c>
    </row>
    <row r="785" spans="1:3" ht="15" customHeight="1" x14ac:dyDescent="0.45">
      <c r="A785" s="36" t="str">
        <f t="shared" si="27"/>
        <v>J01A</v>
      </c>
      <c r="B785" s="4" t="str">
        <f t="shared" si="27"/>
        <v>Salida Nacional / National exit</v>
      </c>
      <c r="C785" s="65">
        <f t="shared" si="28"/>
        <v>5.1718781724427278E-5</v>
      </c>
    </row>
    <row r="786" spans="1:3" ht="15" customHeight="1" x14ac:dyDescent="0.45">
      <c r="A786" s="36" t="str">
        <f t="shared" ref="A786:B805" si="29">A499</f>
        <v>J01A</v>
      </c>
      <c r="B786" s="4" t="str">
        <f t="shared" si="29"/>
        <v>Salida Nacional / National exit</v>
      </c>
      <c r="C786" s="65">
        <f t="shared" si="28"/>
        <v>4.5758051417952798E-2</v>
      </c>
    </row>
    <row r="787" spans="1:3" ht="15" customHeight="1" x14ac:dyDescent="0.45">
      <c r="A787" s="36" t="str">
        <f t="shared" si="29"/>
        <v>K05</v>
      </c>
      <c r="B787" s="4" t="str">
        <f t="shared" si="29"/>
        <v>Salida Nacional / National exit</v>
      </c>
      <c r="C787" s="65">
        <f t="shared" si="28"/>
        <v>1.9324164894748987E-6</v>
      </c>
    </row>
    <row r="788" spans="1:3" ht="15" customHeight="1" x14ac:dyDescent="0.45">
      <c r="A788" s="36" t="str">
        <f t="shared" si="29"/>
        <v>K07</v>
      </c>
      <c r="B788" s="4" t="str">
        <f t="shared" si="29"/>
        <v>Salida Nacional / National exit</v>
      </c>
      <c r="C788" s="65">
        <f t="shared" si="28"/>
        <v>2.3733089434976638E-5</v>
      </c>
    </row>
    <row r="789" spans="1:3" ht="15" customHeight="1" x14ac:dyDescent="0.45">
      <c r="A789" s="36" t="str">
        <f t="shared" si="29"/>
        <v>K11.01</v>
      </c>
      <c r="B789" s="4" t="str">
        <f t="shared" si="29"/>
        <v>Salida Nacional / National exit</v>
      </c>
      <c r="C789" s="65">
        <f t="shared" si="28"/>
        <v>1.4962545906383368E-2</v>
      </c>
    </row>
    <row r="790" spans="1:3" ht="15" customHeight="1" x14ac:dyDescent="0.45">
      <c r="A790" s="36" t="str">
        <f t="shared" si="29"/>
        <v>K19</v>
      </c>
      <c r="B790" s="4" t="str">
        <f t="shared" si="29"/>
        <v>Salida Nacional / National exit</v>
      </c>
      <c r="C790" s="65">
        <f t="shared" si="28"/>
        <v>7.7812579175710439E-4</v>
      </c>
    </row>
    <row r="791" spans="1:3" ht="15" customHeight="1" x14ac:dyDescent="0.45">
      <c r="A791" s="36" t="str">
        <f t="shared" si="29"/>
        <v>K25</v>
      </c>
      <c r="B791" s="4" t="str">
        <f t="shared" si="29"/>
        <v>Salida Nacional / National exit</v>
      </c>
      <c r="C791" s="65">
        <f t="shared" si="28"/>
        <v>1.1256208727495075E-4</v>
      </c>
    </row>
    <row r="792" spans="1:3" ht="15" customHeight="1" x14ac:dyDescent="0.45">
      <c r="A792" s="36" t="str">
        <f t="shared" si="29"/>
        <v>K29</v>
      </c>
      <c r="B792" s="4" t="str">
        <f t="shared" si="29"/>
        <v>Salida Nacional / National exit</v>
      </c>
      <c r="C792" s="65">
        <f t="shared" si="28"/>
        <v>1.0804885458560141E-2</v>
      </c>
    </row>
    <row r="793" spans="1:3" ht="15" customHeight="1" x14ac:dyDescent="0.45">
      <c r="A793" s="36" t="str">
        <f t="shared" si="29"/>
        <v>K31</v>
      </c>
      <c r="B793" s="4" t="str">
        <f t="shared" si="29"/>
        <v>Salida Nacional / National exit</v>
      </c>
      <c r="C793" s="65">
        <f t="shared" si="28"/>
        <v>2.5660560647769107E-4</v>
      </c>
    </row>
    <row r="794" spans="1:3" ht="15" customHeight="1" x14ac:dyDescent="0.45">
      <c r="A794" s="36" t="str">
        <f t="shared" si="29"/>
        <v>K37</v>
      </c>
      <c r="B794" s="4" t="str">
        <f t="shared" si="29"/>
        <v>Salida Nacional / National exit</v>
      </c>
      <c r="C794" s="65">
        <f t="shared" si="28"/>
        <v>1.1525159690063291E-2</v>
      </c>
    </row>
    <row r="795" spans="1:3" ht="15" customHeight="1" x14ac:dyDescent="0.45">
      <c r="A795" s="36" t="str">
        <f t="shared" si="29"/>
        <v>K39</v>
      </c>
      <c r="B795" s="4" t="str">
        <f t="shared" si="29"/>
        <v>Salida Nacional / National exit</v>
      </c>
      <c r="C795" s="65">
        <f t="shared" si="28"/>
        <v>4.0013951970641407E-4</v>
      </c>
    </row>
    <row r="796" spans="1:3" ht="15" customHeight="1" x14ac:dyDescent="0.45">
      <c r="A796" s="36" t="str">
        <f t="shared" si="29"/>
        <v>K39</v>
      </c>
      <c r="B796" s="4" t="str">
        <f t="shared" si="29"/>
        <v>Salida Nacional / National exit</v>
      </c>
      <c r="C796" s="65">
        <f t="shared" si="28"/>
        <v>1.7242781980091095E-5</v>
      </c>
    </row>
    <row r="797" spans="1:3" ht="15" customHeight="1" x14ac:dyDescent="0.45">
      <c r="A797" s="36" t="str">
        <f t="shared" si="29"/>
        <v>K44</v>
      </c>
      <c r="B797" s="4" t="str">
        <f t="shared" si="29"/>
        <v>Salida Nacional / National exit</v>
      </c>
      <c r="C797" s="65">
        <f t="shared" si="28"/>
        <v>6.4626080418645553E-5</v>
      </c>
    </row>
    <row r="798" spans="1:3" ht="15" customHeight="1" x14ac:dyDescent="0.45">
      <c r="A798" s="36" t="str">
        <f t="shared" si="29"/>
        <v>K45</v>
      </c>
      <c r="B798" s="4" t="str">
        <f t="shared" si="29"/>
        <v>Salida Nacional / National exit</v>
      </c>
      <c r="C798" s="65">
        <f t="shared" si="28"/>
        <v>2.5772050384933028E-4</v>
      </c>
    </row>
    <row r="799" spans="1:3" ht="15" customHeight="1" x14ac:dyDescent="0.45">
      <c r="A799" s="36" t="str">
        <f t="shared" si="29"/>
        <v>K46</v>
      </c>
      <c r="B799" s="4" t="str">
        <f t="shared" si="29"/>
        <v>Salida Nacional / National exit</v>
      </c>
      <c r="C799" s="65">
        <f t="shared" si="28"/>
        <v>1.3460585869939446E-4</v>
      </c>
    </row>
    <row r="800" spans="1:3" ht="15" customHeight="1" x14ac:dyDescent="0.45">
      <c r="A800" s="36" t="str">
        <f t="shared" si="29"/>
        <v>K47</v>
      </c>
      <c r="B800" s="4" t="str">
        <f t="shared" si="29"/>
        <v>Salida Nacional / National exit</v>
      </c>
      <c r="C800" s="65">
        <f t="shared" si="28"/>
        <v>5.9615145712682181E-4</v>
      </c>
    </row>
    <row r="801" spans="1:3" ht="15" customHeight="1" x14ac:dyDescent="0.45">
      <c r="A801" s="36" t="str">
        <f t="shared" si="29"/>
        <v>K48</v>
      </c>
      <c r="B801" s="4" t="str">
        <f t="shared" si="29"/>
        <v>Salida Nacional / National exit</v>
      </c>
      <c r="C801" s="65">
        <f t="shared" si="28"/>
        <v>1.6176073196881757E-3</v>
      </c>
    </row>
    <row r="802" spans="1:3" ht="15" customHeight="1" x14ac:dyDescent="0.45">
      <c r="A802" s="36" t="str">
        <f t="shared" si="29"/>
        <v>K48.02</v>
      </c>
      <c r="B802" s="4" t="str">
        <f t="shared" si="29"/>
        <v>Salida Nacional / National exit</v>
      </c>
      <c r="C802" s="65">
        <f t="shared" si="28"/>
        <v>1.2046252618050781E-5</v>
      </c>
    </row>
    <row r="803" spans="1:3" ht="15" customHeight="1" x14ac:dyDescent="0.45">
      <c r="A803" s="36" t="str">
        <f t="shared" si="29"/>
        <v>K48.03</v>
      </c>
      <c r="B803" s="4" t="str">
        <f t="shared" si="29"/>
        <v>Salida Nacional / National exit</v>
      </c>
      <c r="C803" s="65">
        <f t="shared" si="28"/>
        <v>2.2874095526627584E-4</v>
      </c>
    </row>
    <row r="804" spans="1:3" ht="15" customHeight="1" x14ac:dyDescent="0.45">
      <c r="A804" s="36" t="str">
        <f t="shared" si="29"/>
        <v>K48.05</v>
      </c>
      <c r="B804" s="4" t="str">
        <f t="shared" si="29"/>
        <v>Salida Nacional / National exit</v>
      </c>
      <c r="C804" s="65">
        <f t="shared" si="28"/>
        <v>1.3313409392631359E-4</v>
      </c>
    </row>
    <row r="805" spans="1:3" ht="15" customHeight="1" x14ac:dyDescent="0.45">
      <c r="A805" s="36" t="str">
        <f t="shared" si="29"/>
        <v>K48.07</v>
      </c>
      <c r="B805" s="4" t="str">
        <f t="shared" si="29"/>
        <v>Salida Nacional / National exit</v>
      </c>
      <c r="C805" s="65">
        <f t="shared" si="28"/>
        <v>1.4514488543537428E-3</v>
      </c>
    </row>
    <row r="806" spans="1:3" ht="15" customHeight="1" x14ac:dyDescent="0.45">
      <c r="A806" s="36" t="str">
        <f t="shared" ref="A806:B825" si="30">A519</f>
        <v>K48.07</v>
      </c>
      <c r="B806" s="4" t="str">
        <f t="shared" si="30"/>
        <v>Salida Nacional / National exit</v>
      </c>
      <c r="C806" s="65">
        <f t="shared" si="28"/>
        <v>3.6911597108673893E-5</v>
      </c>
    </row>
    <row r="807" spans="1:3" ht="15" customHeight="1" x14ac:dyDescent="0.45">
      <c r="A807" s="36" t="str">
        <f t="shared" si="30"/>
        <v>K48.10</v>
      </c>
      <c r="B807" s="4" t="str">
        <f t="shared" si="30"/>
        <v>Salida Nacional / National exit</v>
      </c>
      <c r="C807" s="65">
        <f t="shared" si="28"/>
        <v>1.8696785261357611E-4</v>
      </c>
    </row>
    <row r="808" spans="1:3" ht="15" customHeight="1" x14ac:dyDescent="0.45">
      <c r="A808" s="36" t="str">
        <f t="shared" si="30"/>
        <v>K50</v>
      </c>
      <c r="B808" s="4" t="str">
        <f t="shared" si="30"/>
        <v>Salida Nacional / National exit</v>
      </c>
      <c r="C808" s="65">
        <f t="shared" si="28"/>
        <v>1.6390782872254857E-4</v>
      </c>
    </row>
    <row r="809" spans="1:3" ht="15" customHeight="1" x14ac:dyDescent="0.45">
      <c r="A809" s="36" t="str">
        <f t="shared" si="30"/>
        <v>K52</v>
      </c>
      <c r="B809" s="4" t="str">
        <f t="shared" si="30"/>
        <v>Salida Nacional / National exit</v>
      </c>
      <c r="C809" s="65">
        <f t="shared" si="28"/>
        <v>1.2522097825807348E-3</v>
      </c>
    </row>
    <row r="810" spans="1:3" ht="15" customHeight="1" x14ac:dyDescent="0.45">
      <c r="A810" s="36" t="str">
        <f t="shared" si="30"/>
        <v>K54</v>
      </c>
      <c r="B810" s="4" t="str">
        <f t="shared" si="30"/>
        <v>Salida Nacional / National exit</v>
      </c>
      <c r="C810" s="65">
        <f t="shared" si="28"/>
        <v>1.5226950178183198E-4</v>
      </c>
    </row>
    <row r="811" spans="1:3" ht="15" customHeight="1" x14ac:dyDescent="0.45">
      <c r="A811" s="36" t="str">
        <f t="shared" si="30"/>
        <v>M01</v>
      </c>
      <c r="B811" s="4" t="str">
        <f t="shared" si="30"/>
        <v>Salida Nacional / National exit</v>
      </c>
      <c r="C811" s="65">
        <f t="shared" si="28"/>
        <v>9.4993462115385336E-5</v>
      </c>
    </row>
    <row r="812" spans="1:3" ht="15" customHeight="1" x14ac:dyDescent="0.45">
      <c r="A812" s="36" t="str">
        <f t="shared" si="30"/>
        <v>M05</v>
      </c>
      <c r="B812" s="4" t="str">
        <f t="shared" si="30"/>
        <v>Salida Nacional / National exit</v>
      </c>
      <c r="C812" s="65">
        <f t="shared" si="28"/>
        <v>7.6700682841449844E-4</v>
      </c>
    </row>
    <row r="813" spans="1:3" ht="15" customHeight="1" x14ac:dyDescent="0.45">
      <c r="A813" s="36" t="str">
        <f t="shared" si="30"/>
        <v>M09</v>
      </c>
      <c r="B813" s="4" t="str">
        <f t="shared" si="30"/>
        <v>Salida Nacional / National exit</v>
      </c>
      <c r="C813" s="65">
        <f t="shared" si="28"/>
        <v>2.3238451078047776E-4</v>
      </c>
    </row>
    <row r="814" spans="1:3" ht="15" customHeight="1" x14ac:dyDescent="0.45">
      <c r="A814" s="36" t="str">
        <f t="shared" si="30"/>
        <v>N07</v>
      </c>
      <c r="B814" s="4" t="str">
        <f t="shared" si="30"/>
        <v>Salida Nacional / National exit</v>
      </c>
      <c r="C814" s="65">
        <f t="shared" si="28"/>
        <v>3.2396731210488851E-3</v>
      </c>
    </row>
    <row r="815" spans="1:3" ht="15" customHeight="1" x14ac:dyDescent="0.45">
      <c r="A815" s="36" t="str">
        <f t="shared" si="30"/>
        <v>N08</v>
      </c>
      <c r="B815" s="4" t="str">
        <f t="shared" si="30"/>
        <v>Salida Nacional / National exit</v>
      </c>
      <c r="C815" s="65">
        <f t="shared" si="28"/>
        <v>1.402309221574621E-4</v>
      </c>
    </row>
    <row r="816" spans="1:3" ht="15" customHeight="1" x14ac:dyDescent="0.45">
      <c r="A816" s="36" t="str">
        <f t="shared" si="30"/>
        <v>N08</v>
      </c>
      <c r="B816" s="4" t="str">
        <f t="shared" si="30"/>
        <v>Salida Nacional / National exit</v>
      </c>
      <c r="C816" s="65">
        <f t="shared" si="28"/>
        <v>1.1492347074437061E-3</v>
      </c>
    </row>
    <row r="817" spans="1:3" ht="15" customHeight="1" x14ac:dyDescent="0.45">
      <c r="A817" s="36" t="str">
        <f t="shared" si="30"/>
        <v>N10.1</v>
      </c>
      <c r="B817" s="4" t="str">
        <f t="shared" si="30"/>
        <v>Salida Nacional / National exit</v>
      </c>
      <c r="C817" s="65">
        <f t="shared" si="28"/>
        <v>3.0756308732833202E-4</v>
      </c>
    </row>
    <row r="818" spans="1:3" ht="15" customHeight="1" x14ac:dyDescent="0.45">
      <c r="A818" s="36" t="str">
        <f t="shared" si="30"/>
        <v>O01</v>
      </c>
      <c r="B818" s="4" t="str">
        <f t="shared" si="30"/>
        <v>Salida Nacional / National exit</v>
      </c>
      <c r="C818" s="65">
        <f t="shared" si="28"/>
        <v>1.2101720903376419E-3</v>
      </c>
    </row>
    <row r="819" spans="1:3" ht="15" customHeight="1" x14ac:dyDescent="0.45">
      <c r="A819" s="36" t="str">
        <f t="shared" si="30"/>
        <v>O01A</v>
      </c>
      <c r="B819" s="4" t="str">
        <f t="shared" si="30"/>
        <v>Salida Nacional / National exit</v>
      </c>
      <c r="C819" s="65">
        <f t="shared" si="28"/>
        <v>1.5919769665255112E-2</v>
      </c>
    </row>
    <row r="820" spans="1:3" ht="15" customHeight="1" x14ac:dyDescent="0.45">
      <c r="A820" s="36" t="str">
        <f t="shared" si="30"/>
        <v>O02</v>
      </c>
      <c r="B820" s="4" t="str">
        <f t="shared" si="30"/>
        <v>Salida Nacional / National exit</v>
      </c>
      <c r="C820" s="65">
        <f t="shared" si="28"/>
        <v>1.6003116212893366E-4</v>
      </c>
    </row>
    <row r="821" spans="1:3" ht="15" customHeight="1" x14ac:dyDescent="0.45">
      <c r="A821" s="36" t="str">
        <f t="shared" si="30"/>
        <v>O03</v>
      </c>
      <c r="B821" s="4" t="str">
        <f t="shared" si="30"/>
        <v>Salida Nacional / National exit</v>
      </c>
      <c r="C821" s="65">
        <f t="shared" si="28"/>
        <v>8.6998939039817093E-5</v>
      </c>
    </row>
    <row r="822" spans="1:3" ht="15" customHeight="1" x14ac:dyDescent="0.45">
      <c r="A822" s="36" t="str">
        <f t="shared" si="30"/>
        <v>O04A</v>
      </c>
      <c r="B822" s="4" t="str">
        <f t="shared" si="30"/>
        <v>Salida Nacional / National exit</v>
      </c>
      <c r="C822" s="65">
        <f t="shared" si="28"/>
        <v>1.4200551417225079E-5</v>
      </c>
    </row>
    <row r="823" spans="1:3" ht="15" customHeight="1" x14ac:dyDescent="0.45">
      <c r="A823" s="36" t="str">
        <f t="shared" si="30"/>
        <v>O05</v>
      </c>
      <c r="B823" s="4" t="str">
        <f t="shared" si="30"/>
        <v>Salida Nacional / National exit</v>
      </c>
      <c r="C823" s="65">
        <f t="shared" si="28"/>
        <v>4.2682453758993775E-4</v>
      </c>
    </row>
    <row r="824" spans="1:3" ht="15" customHeight="1" x14ac:dyDescent="0.45">
      <c r="A824" s="36" t="str">
        <f t="shared" si="30"/>
        <v>O06</v>
      </c>
      <c r="B824" s="4" t="str">
        <f t="shared" si="30"/>
        <v>Salida Nacional / National exit</v>
      </c>
      <c r="C824" s="65">
        <f t="shared" si="28"/>
        <v>3.9562222487285166E-3</v>
      </c>
    </row>
    <row r="825" spans="1:3" ht="15" customHeight="1" x14ac:dyDescent="0.45">
      <c r="A825" s="36" t="str">
        <f t="shared" si="30"/>
        <v>O07</v>
      </c>
      <c r="B825" s="4" t="str">
        <f t="shared" si="30"/>
        <v>Salida Nacional / National exit</v>
      </c>
      <c r="C825" s="65">
        <f t="shared" si="28"/>
        <v>2.7415787357022861E-3</v>
      </c>
    </row>
    <row r="826" spans="1:3" ht="15" customHeight="1" x14ac:dyDescent="0.45">
      <c r="A826" s="36" t="str">
        <f t="shared" ref="A826:B845" si="31">A539</f>
        <v>O07</v>
      </c>
      <c r="B826" s="4" t="str">
        <f t="shared" si="31"/>
        <v>Salida Nacional / National exit</v>
      </c>
      <c r="C826" s="65">
        <f t="shared" si="28"/>
        <v>5.4256686241008483E-4</v>
      </c>
    </row>
    <row r="827" spans="1:3" ht="15" customHeight="1" x14ac:dyDescent="0.45">
      <c r="A827" s="36" t="str">
        <f t="shared" si="31"/>
        <v>O11</v>
      </c>
      <c r="B827" s="4" t="str">
        <f t="shared" si="31"/>
        <v>Salida Nacional / National exit</v>
      </c>
      <c r="C827" s="65">
        <f t="shared" si="28"/>
        <v>1.1272395880723644E-3</v>
      </c>
    </row>
    <row r="828" spans="1:3" ht="15" customHeight="1" x14ac:dyDescent="0.45">
      <c r="A828" s="36" t="str">
        <f t="shared" si="31"/>
        <v>O12</v>
      </c>
      <c r="B828" s="4" t="str">
        <f t="shared" si="31"/>
        <v>Salida Nacional / National exit</v>
      </c>
      <c r="C828" s="65">
        <f t="shared" si="28"/>
        <v>5.090083761386785E-5</v>
      </c>
    </row>
    <row r="829" spans="1:3" ht="15" customHeight="1" x14ac:dyDescent="0.45">
      <c r="A829" s="36" t="str">
        <f t="shared" si="31"/>
        <v>O14</v>
      </c>
      <c r="B829" s="4" t="str">
        <f t="shared" si="31"/>
        <v>Salida Nacional / National exit</v>
      </c>
      <c r="C829" s="65">
        <f t="shared" si="28"/>
        <v>5.1228143999321688E-3</v>
      </c>
    </row>
    <row r="830" spans="1:3" ht="15" customHeight="1" x14ac:dyDescent="0.45">
      <c r="A830" s="36" t="str">
        <f t="shared" si="31"/>
        <v>O14A</v>
      </c>
      <c r="B830" s="4" t="str">
        <f t="shared" si="31"/>
        <v>Salida Nacional / National exit</v>
      </c>
      <c r="C830" s="65">
        <f t="shared" si="28"/>
        <v>1.3136832832229831E-4</v>
      </c>
    </row>
    <row r="831" spans="1:3" ht="15" customHeight="1" x14ac:dyDescent="0.45">
      <c r="A831" s="36" t="str">
        <f t="shared" si="31"/>
        <v>O16</v>
      </c>
      <c r="B831" s="4" t="str">
        <f t="shared" si="31"/>
        <v>Salida Nacional / National exit</v>
      </c>
      <c r="C831" s="65">
        <f t="shared" si="28"/>
        <v>3.0904587974444134E-4</v>
      </c>
    </row>
    <row r="832" spans="1:3" ht="15" customHeight="1" x14ac:dyDescent="0.45">
      <c r="A832" s="36" t="str">
        <f t="shared" si="31"/>
        <v>O17</v>
      </c>
      <c r="B832" s="4" t="str">
        <f t="shared" si="31"/>
        <v>Salida Nacional / National exit</v>
      </c>
      <c r="C832" s="65">
        <f t="shared" si="28"/>
        <v>1.6259741125450793E-4</v>
      </c>
    </row>
    <row r="833" spans="1:3" ht="15" customHeight="1" x14ac:dyDescent="0.45">
      <c r="A833" s="36" t="str">
        <f t="shared" si="31"/>
        <v>O19</v>
      </c>
      <c r="B833" s="4" t="str">
        <f t="shared" si="31"/>
        <v>Salida Nacional / National exit</v>
      </c>
      <c r="C833" s="65">
        <f t="shared" si="28"/>
        <v>2.5818216683137557E-4</v>
      </c>
    </row>
    <row r="834" spans="1:3" ht="15" customHeight="1" x14ac:dyDescent="0.45">
      <c r="A834" s="36" t="str">
        <f t="shared" si="31"/>
        <v>O22</v>
      </c>
      <c r="B834" s="4" t="str">
        <f t="shared" si="31"/>
        <v>Salida Nacional / National exit</v>
      </c>
      <c r="C834" s="65">
        <f t="shared" si="28"/>
        <v>6.7231706112398149E-4</v>
      </c>
    </row>
    <row r="835" spans="1:3" ht="15" customHeight="1" x14ac:dyDescent="0.45">
      <c r="A835" s="36" t="str">
        <f t="shared" si="31"/>
        <v>O24</v>
      </c>
      <c r="B835" s="4" t="str">
        <f t="shared" si="31"/>
        <v>Salida Nacional / National exit</v>
      </c>
      <c r="C835" s="65">
        <f t="shared" si="28"/>
        <v>2.254293888270796E-3</v>
      </c>
    </row>
    <row r="836" spans="1:3" ht="15" customHeight="1" x14ac:dyDescent="0.45">
      <c r="A836" s="36" t="str">
        <f t="shared" si="31"/>
        <v>O24</v>
      </c>
      <c r="B836" s="4" t="str">
        <f t="shared" si="31"/>
        <v>Salida Nacional / National exit</v>
      </c>
      <c r="C836" s="65">
        <f t="shared" si="28"/>
        <v>6.5034467454490915E-4</v>
      </c>
    </row>
    <row r="837" spans="1:3" ht="15" customHeight="1" x14ac:dyDescent="0.45">
      <c r="A837" s="36" t="str">
        <f t="shared" si="31"/>
        <v>P03</v>
      </c>
      <c r="B837" s="4" t="str">
        <f t="shared" si="31"/>
        <v>Salida Nacional / National exit</v>
      </c>
      <c r="C837" s="65">
        <f t="shared" si="28"/>
        <v>1.0548321415256029E-2</v>
      </c>
    </row>
    <row r="838" spans="1:3" ht="15" customHeight="1" x14ac:dyDescent="0.45">
      <c r="A838" s="36" t="str">
        <f t="shared" si="31"/>
        <v>P04</v>
      </c>
      <c r="B838" s="4" t="str">
        <f t="shared" si="31"/>
        <v>Salida Nacional / National exit</v>
      </c>
      <c r="C838" s="65">
        <f t="shared" si="28"/>
        <v>2.8756294039567142E-3</v>
      </c>
    </row>
    <row r="839" spans="1:3" ht="15" customHeight="1" x14ac:dyDescent="0.45">
      <c r="A839" s="36" t="str">
        <f t="shared" si="31"/>
        <v>P04A</v>
      </c>
      <c r="B839" s="4" t="str">
        <f t="shared" si="31"/>
        <v>Salida Nacional / National exit</v>
      </c>
      <c r="C839" s="65">
        <f t="shared" si="28"/>
        <v>9.2224264408175439E-5</v>
      </c>
    </row>
    <row r="840" spans="1:3" ht="15" customHeight="1" x14ac:dyDescent="0.45">
      <c r="A840" s="36" t="str">
        <f t="shared" si="31"/>
        <v>P06</v>
      </c>
      <c r="B840" s="4" t="str">
        <f t="shared" si="31"/>
        <v>Salida Nacional / National exit</v>
      </c>
      <c r="C840" s="65">
        <f t="shared" si="28"/>
        <v>2.2541005035329304E-4</v>
      </c>
    </row>
    <row r="841" spans="1:3" ht="15" customHeight="1" x14ac:dyDescent="0.45">
      <c r="A841" s="36" t="str">
        <f t="shared" si="31"/>
        <v>Q03B</v>
      </c>
      <c r="B841" s="4" t="str">
        <f t="shared" si="31"/>
        <v>Salida Nacional / National exit</v>
      </c>
      <c r="C841" s="65">
        <f t="shared" si="28"/>
        <v>1.4948027703404657E-5</v>
      </c>
    </row>
    <row r="842" spans="1:3" ht="15" customHeight="1" x14ac:dyDescent="0.45">
      <c r="A842" s="36" t="str">
        <f t="shared" si="31"/>
        <v>T02</v>
      </c>
      <c r="B842" s="4" t="str">
        <f t="shared" si="31"/>
        <v>Salida Nacional / National exit</v>
      </c>
      <c r="C842" s="65">
        <f t="shared" ref="C842:C866" si="32">(C555*C268)/SUMPRODUCT(C$12:C$292,C$299:C$579)</f>
        <v>4.1605658035153035E-3</v>
      </c>
    </row>
    <row r="843" spans="1:3" ht="15" customHeight="1" x14ac:dyDescent="0.45">
      <c r="A843" s="36" t="str">
        <f t="shared" si="31"/>
        <v>T04</v>
      </c>
      <c r="B843" s="4" t="str">
        <f t="shared" si="31"/>
        <v>Salida Nacional / National exit</v>
      </c>
      <c r="C843" s="65">
        <f t="shared" si="32"/>
        <v>5.3477017936028942E-3</v>
      </c>
    </row>
    <row r="844" spans="1:3" ht="15" customHeight="1" x14ac:dyDescent="0.45">
      <c r="A844" s="36" t="str">
        <f t="shared" si="31"/>
        <v>T05</v>
      </c>
      <c r="B844" s="4" t="str">
        <f t="shared" si="31"/>
        <v>Salida Nacional / National exit</v>
      </c>
      <c r="C844" s="65">
        <f t="shared" si="32"/>
        <v>2.4551427994429643E-4</v>
      </c>
    </row>
    <row r="845" spans="1:3" ht="15" customHeight="1" x14ac:dyDescent="0.45">
      <c r="A845" s="36" t="str">
        <f t="shared" si="31"/>
        <v>T05A</v>
      </c>
      <c r="B845" s="4" t="str">
        <f t="shared" si="31"/>
        <v>Salida Nacional / National exit</v>
      </c>
      <c r="C845" s="65">
        <f t="shared" si="32"/>
        <v>1.0142348602624541E-3</v>
      </c>
    </row>
    <row r="846" spans="1:3" ht="15" customHeight="1" x14ac:dyDescent="0.45">
      <c r="A846" s="36" t="str">
        <f t="shared" ref="A846:B865" si="33">A559</f>
        <v>T05A</v>
      </c>
      <c r="B846" s="4" t="str">
        <f t="shared" si="33"/>
        <v>Salida Nacional / National exit</v>
      </c>
      <c r="C846" s="65">
        <f t="shared" si="32"/>
        <v>1.3409548720631195E-4</v>
      </c>
    </row>
    <row r="847" spans="1:3" ht="15" customHeight="1" x14ac:dyDescent="0.45">
      <c r="A847" s="36" t="str">
        <f t="shared" si="33"/>
        <v>T07</v>
      </c>
      <c r="B847" s="4" t="str">
        <f t="shared" si="33"/>
        <v>Salida Nacional / National exit</v>
      </c>
      <c r="C847" s="65">
        <f t="shared" si="32"/>
        <v>3.8125539895886651E-3</v>
      </c>
    </row>
    <row r="848" spans="1:3" ht="15" customHeight="1" x14ac:dyDescent="0.45">
      <c r="A848" s="36" t="str">
        <f t="shared" si="33"/>
        <v>T08</v>
      </c>
      <c r="B848" s="4" t="str">
        <f t="shared" si="33"/>
        <v>Salida Nacional / National exit</v>
      </c>
      <c r="C848" s="65">
        <f t="shared" si="32"/>
        <v>2.2171162091070748E-4</v>
      </c>
    </row>
    <row r="849" spans="1:3" ht="15" customHeight="1" x14ac:dyDescent="0.45">
      <c r="A849" s="36" t="str">
        <f t="shared" si="33"/>
        <v>T09.2</v>
      </c>
      <c r="B849" s="4" t="str">
        <f t="shared" si="33"/>
        <v>Salida Nacional / National exit</v>
      </c>
      <c r="C849" s="65">
        <f t="shared" si="32"/>
        <v>4.3123690947961188E-3</v>
      </c>
    </row>
    <row r="850" spans="1:3" ht="15" customHeight="1" x14ac:dyDescent="0.45">
      <c r="A850" s="36" t="str">
        <f t="shared" si="33"/>
        <v>T10</v>
      </c>
      <c r="B850" s="4" t="str">
        <f t="shared" si="33"/>
        <v>Salida Nacional / National exit</v>
      </c>
      <c r="C850" s="65">
        <f t="shared" si="32"/>
        <v>7.6668960345346437E-5</v>
      </c>
    </row>
    <row r="851" spans="1:3" ht="15" customHeight="1" x14ac:dyDescent="0.45">
      <c r="A851" s="36" t="str">
        <f t="shared" si="33"/>
        <v>PR Barcelona</v>
      </c>
      <c r="B851" s="4" t="str">
        <f t="shared" si="33"/>
        <v>Planta GNL / LNG Plant</v>
      </c>
      <c r="C851" s="65">
        <f t="shared" si="32"/>
        <v>4.6549383041382905E-4</v>
      </c>
    </row>
    <row r="852" spans="1:3" ht="15" customHeight="1" x14ac:dyDescent="0.45">
      <c r="A852" s="36" t="str">
        <f t="shared" si="33"/>
        <v>PR Cartagena</v>
      </c>
      <c r="B852" s="4" t="str">
        <f t="shared" si="33"/>
        <v>Planta GNL / LNG Plant</v>
      </c>
      <c r="C852" s="65">
        <f t="shared" si="32"/>
        <v>5.180199264028058E-4</v>
      </c>
    </row>
    <row r="853" spans="1:3" ht="15" customHeight="1" x14ac:dyDescent="0.45">
      <c r="A853" s="36" t="str">
        <f t="shared" si="33"/>
        <v>PR Huelva</v>
      </c>
      <c r="B853" s="4" t="str">
        <f t="shared" si="33"/>
        <v>Planta GNL / LNG Plant</v>
      </c>
      <c r="C853" s="65">
        <f t="shared" si="32"/>
        <v>1.013722225809594E-3</v>
      </c>
    </row>
    <row r="854" spans="1:3" ht="15" customHeight="1" x14ac:dyDescent="0.45">
      <c r="A854" s="36" t="str">
        <f t="shared" si="33"/>
        <v>PR Bilbao</v>
      </c>
      <c r="B854" s="4" t="str">
        <f t="shared" si="33"/>
        <v>Planta GNL / LNG Plant</v>
      </c>
      <c r="C854" s="65">
        <f t="shared" si="32"/>
        <v>1.1864155529243004E-3</v>
      </c>
    </row>
    <row r="855" spans="1:3" ht="15" customHeight="1" x14ac:dyDescent="0.45">
      <c r="A855" s="36" t="str">
        <f t="shared" si="33"/>
        <v>PR Sagunto</v>
      </c>
      <c r="B855" s="4" t="str">
        <f t="shared" si="33"/>
        <v>Planta GNL / LNG Plant</v>
      </c>
      <c r="C855" s="65">
        <f t="shared" si="32"/>
        <v>4.0807008996166205E-4</v>
      </c>
    </row>
    <row r="856" spans="1:3" ht="15" customHeight="1" x14ac:dyDescent="0.45">
      <c r="A856" s="36" t="str">
        <f t="shared" si="33"/>
        <v>PR Mugardos</v>
      </c>
      <c r="B856" s="4" t="str">
        <f t="shared" si="33"/>
        <v>Planta GNL / LNG Plant</v>
      </c>
      <c r="C856" s="65">
        <f t="shared" si="32"/>
        <v>6.2030586650927994E-4</v>
      </c>
    </row>
    <row r="857" spans="1:3" ht="15" customHeight="1" x14ac:dyDescent="0.45">
      <c r="A857" s="36" t="str">
        <f t="shared" si="33"/>
        <v>PR El Musel</v>
      </c>
      <c r="B857" s="4" t="str">
        <f t="shared" si="33"/>
        <v>Planta GNL / LNG Plant</v>
      </c>
      <c r="C857" s="65">
        <f t="shared" si="32"/>
        <v>2.2466953171214026E-4</v>
      </c>
    </row>
    <row r="858" spans="1:3" ht="15" customHeight="1" x14ac:dyDescent="0.45">
      <c r="A858" s="36" t="str">
        <f t="shared" si="33"/>
        <v>CI Tarifa</v>
      </c>
      <c r="B858" s="4" t="str">
        <f t="shared" si="33"/>
        <v>CI Tarifa</v>
      </c>
      <c r="C858" s="65">
        <f t="shared" si="32"/>
        <v>3.1648710656814905E-2</v>
      </c>
    </row>
    <row r="859" spans="1:3" ht="15" customHeight="1" x14ac:dyDescent="0.45">
      <c r="A859" s="36" t="str">
        <f t="shared" si="33"/>
        <v>CI Biriatou</v>
      </c>
      <c r="B859" s="4" t="str">
        <f t="shared" si="33"/>
        <v>VIP Pirineos</v>
      </c>
      <c r="C859" s="65">
        <f t="shared" si="32"/>
        <v>3.1724229979539526E-2</v>
      </c>
    </row>
    <row r="860" spans="1:3" ht="15" customHeight="1" x14ac:dyDescent="0.45">
      <c r="A860" s="36" t="str">
        <f t="shared" si="33"/>
        <v>CI Larrau</v>
      </c>
      <c r="B860" s="4" t="str">
        <f t="shared" si="33"/>
        <v>VIP Pirineos</v>
      </c>
      <c r="C860" s="65">
        <f t="shared" si="32"/>
        <v>5.1416097880694428E-2</v>
      </c>
    </row>
    <row r="861" spans="1:3" ht="15" customHeight="1" x14ac:dyDescent="0.45">
      <c r="A861" s="36" t="str">
        <f t="shared" si="33"/>
        <v>CI Badajoz</v>
      </c>
      <c r="B861" s="4" t="str">
        <f t="shared" si="33"/>
        <v>VIP Ibérico</v>
      </c>
      <c r="C861" s="65">
        <f t="shared" si="32"/>
        <v>1.2224821923810397E-2</v>
      </c>
    </row>
    <row r="862" spans="1:3" ht="15" customHeight="1" x14ac:dyDescent="0.45">
      <c r="A862" s="36" t="str">
        <f t="shared" si="33"/>
        <v>CI Tuy</v>
      </c>
      <c r="B862" s="4" t="str">
        <f t="shared" si="33"/>
        <v>VIP Ibérico</v>
      </c>
      <c r="C862" s="65">
        <f t="shared" si="32"/>
        <v>1.2407806163220938E-3</v>
      </c>
    </row>
    <row r="863" spans="1:3" ht="15" customHeight="1" x14ac:dyDescent="0.45">
      <c r="A863" s="36" t="str">
        <f t="shared" si="33"/>
        <v>AS Serrablo</v>
      </c>
      <c r="B863" s="4" t="str">
        <f t="shared" si="33"/>
        <v>AA.SS / Storage facilities</v>
      </c>
      <c r="C863" s="65">
        <f t="shared" si="32"/>
        <v>1.1561329397965515E-2</v>
      </c>
    </row>
    <row r="864" spans="1:3" ht="15" customHeight="1" x14ac:dyDescent="0.45">
      <c r="A864" s="36" t="str">
        <f t="shared" si="33"/>
        <v>AS Gaviota</v>
      </c>
      <c r="B864" s="4" t="str">
        <f t="shared" si="33"/>
        <v>AA.SS / Storage facilities</v>
      </c>
      <c r="C864" s="65">
        <f t="shared" si="32"/>
        <v>1.5266102452791258E-2</v>
      </c>
    </row>
    <row r="865" spans="1:3" ht="15" customHeight="1" x14ac:dyDescent="0.45">
      <c r="A865" s="36" t="str">
        <f t="shared" si="33"/>
        <v>AS Yela</v>
      </c>
      <c r="B865" s="4" t="str">
        <f t="shared" si="33"/>
        <v>AA.SS / Storage facilities</v>
      </c>
      <c r="C865" s="65">
        <f t="shared" si="32"/>
        <v>7.1137995091841884E-3</v>
      </c>
    </row>
    <row r="866" spans="1:3" ht="15" customHeight="1" thickBot="1" x14ac:dyDescent="0.5">
      <c r="A866" s="36" t="str">
        <f t="shared" ref="A866:B866" si="34">A579</f>
        <v>YAC/AS Marismas</v>
      </c>
      <c r="B866" s="4" t="str">
        <f t="shared" si="34"/>
        <v>AA.SS / Storage facilities</v>
      </c>
      <c r="C866" s="65">
        <f t="shared" si="32"/>
        <v>4.0009400557284447E-4</v>
      </c>
    </row>
    <row r="867" spans="1:3" ht="18.75" customHeight="1" thickBot="1" x14ac:dyDescent="0.5">
      <c r="A867" s="23" t="s">
        <v>7</v>
      </c>
      <c r="B867" s="24"/>
      <c r="C867" s="94">
        <f>SUM(C586:C866)</f>
        <v>1</v>
      </c>
    </row>
    <row r="869" spans="1:3" ht="27.75" customHeight="1" x14ac:dyDescent="0.45">
      <c r="A869" s="68" t="s">
        <v>88</v>
      </c>
      <c r="B869" s="13"/>
      <c r="C869" s="14"/>
    </row>
    <row r="870" spans="1:3" ht="5.0999999999999996" customHeight="1" thickBot="1" x14ac:dyDescent="0.5"/>
    <row r="871" spans="1:3" ht="15" customHeight="1" x14ac:dyDescent="0.45">
      <c r="A871" s="169" t="s">
        <v>36</v>
      </c>
      <c r="B871" s="171" t="s">
        <v>12</v>
      </c>
      <c r="C871" s="19" t="s">
        <v>11</v>
      </c>
    </row>
    <row r="872" spans="1:3" ht="33" customHeight="1" x14ac:dyDescent="0.45">
      <c r="A872" s="170"/>
      <c r="B872" s="172"/>
      <c r="C872" s="20" t="s">
        <v>57</v>
      </c>
    </row>
    <row r="873" spans="1:3" ht="15" customHeight="1" x14ac:dyDescent="0.45">
      <c r="A873" s="43" t="str">
        <f t="shared" ref="A873:B892" si="35">A586</f>
        <v>01.1A</v>
      </c>
      <c r="B873" s="4" t="str">
        <f t="shared" si="35"/>
        <v>Salida Nacional / National exit</v>
      </c>
      <c r="C873" s="46">
        <f>(Input!C$18*Input!C$185)*C586</f>
        <v>2647792.4429039364</v>
      </c>
    </row>
    <row r="874" spans="1:3" ht="15" customHeight="1" x14ac:dyDescent="0.45">
      <c r="A874" s="36" t="str">
        <f t="shared" si="35"/>
        <v>03A</v>
      </c>
      <c r="B874" s="4" t="str">
        <f t="shared" si="35"/>
        <v>Salida Nacional / National exit</v>
      </c>
      <c r="C874" s="46">
        <f>(Input!C$18*Input!C$185)*C587</f>
        <v>1462058.1770807896</v>
      </c>
    </row>
    <row r="875" spans="1:3" ht="15" customHeight="1" x14ac:dyDescent="0.45">
      <c r="A875" s="36" t="str">
        <f t="shared" si="35"/>
        <v>1.01</v>
      </c>
      <c r="B875" s="4" t="str">
        <f t="shared" si="35"/>
        <v>Salida Nacional / National exit</v>
      </c>
      <c r="C875" s="46">
        <f>(Input!C$18*Input!C$185)*C588</f>
        <v>101956.67154911</v>
      </c>
    </row>
    <row r="876" spans="1:3" ht="15" customHeight="1" x14ac:dyDescent="0.45">
      <c r="A876" s="36" t="str">
        <f t="shared" si="35"/>
        <v>10</v>
      </c>
      <c r="B876" s="4" t="str">
        <f t="shared" si="35"/>
        <v>Salida Nacional / National exit</v>
      </c>
      <c r="C876" s="46">
        <f>(Input!C$18*Input!C$185)*C589</f>
        <v>27912.535882855314</v>
      </c>
    </row>
    <row r="877" spans="1:3" ht="15" customHeight="1" x14ac:dyDescent="0.45">
      <c r="A877" s="36" t="str">
        <f t="shared" si="35"/>
        <v>11</v>
      </c>
      <c r="B877" s="4" t="str">
        <f t="shared" si="35"/>
        <v>Salida Nacional / National exit</v>
      </c>
      <c r="C877" s="46">
        <f>(Input!C$18*Input!C$185)*C590</f>
        <v>2285263.3408878888</v>
      </c>
    </row>
    <row r="878" spans="1:3" ht="15" customHeight="1" x14ac:dyDescent="0.45">
      <c r="A878" s="36" t="str">
        <f t="shared" si="35"/>
        <v>12</v>
      </c>
      <c r="B878" s="4" t="str">
        <f t="shared" si="35"/>
        <v>Salida Nacional / National exit</v>
      </c>
      <c r="C878" s="46">
        <f>(Input!C$18*Input!C$185)*C591</f>
        <v>1919025.4138782783</v>
      </c>
    </row>
    <row r="879" spans="1:3" ht="15" customHeight="1" x14ac:dyDescent="0.45">
      <c r="A879" s="36" t="str">
        <f t="shared" si="35"/>
        <v>13</v>
      </c>
      <c r="B879" s="4" t="str">
        <f t="shared" si="35"/>
        <v>Salida Nacional / National exit</v>
      </c>
      <c r="C879" s="46">
        <f>(Input!C$18*Input!C$185)*C592</f>
        <v>14486.395833482635</v>
      </c>
    </row>
    <row r="880" spans="1:3" ht="15" customHeight="1" x14ac:dyDescent="0.45">
      <c r="A880" s="36" t="str">
        <f t="shared" si="35"/>
        <v>13A</v>
      </c>
      <c r="B880" s="4" t="str">
        <f t="shared" si="35"/>
        <v>Salida Nacional / National exit</v>
      </c>
      <c r="C880" s="46">
        <f>(Input!C$18*Input!C$185)*C593</f>
        <v>821737.41888033669</v>
      </c>
    </row>
    <row r="881" spans="1:3" ht="15" customHeight="1" x14ac:dyDescent="0.45">
      <c r="A881" s="36" t="str">
        <f t="shared" si="35"/>
        <v>14</v>
      </c>
      <c r="B881" s="4" t="str">
        <f t="shared" si="35"/>
        <v>Salida Nacional / National exit</v>
      </c>
      <c r="C881" s="46">
        <f>(Input!C$18*Input!C$185)*C594</f>
        <v>431.68841160464086</v>
      </c>
    </row>
    <row r="882" spans="1:3" ht="15" customHeight="1" x14ac:dyDescent="0.45">
      <c r="A882" s="36" t="str">
        <f t="shared" si="35"/>
        <v>15</v>
      </c>
      <c r="B882" s="4" t="str">
        <f t="shared" si="35"/>
        <v>Salida Nacional / National exit</v>
      </c>
      <c r="C882" s="46">
        <f>(Input!C$18*Input!C$185)*C595</f>
        <v>685.52601084229218</v>
      </c>
    </row>
    <row r="883" spans="1:3" ht="15" customHeight="1" x14ac:dyDescent="0.45">
      <c r="A883" s="36" t="str">
        <f t="shared" si="35"/>
        <v>15</v>
      </c>
      <c r="B883" s="4" t="str">
        <f t="shared" si="35"/>
        <v>Salida Nacional / National exit</v>
      </c>
      <c r="C883" s="46">
        <f>(Input!C$18*Input!C$185)*C596</f>
        <v>283790.46730545739</v>
      </c>
    </row>
    <row r="884" spans="1:3" ht="15" customHeight="1" x14ac:dyDescent="0.45">
      <c r="A884" s="36" t="str">
        <f t="shared" si="35"/>
        <v>15.04</v>
      </c>
      <c r="B884" s="4" t="str">
        <f t="shared" si="35"/>
        <v>Salida Nacional / National exit</v>
      </c>
      <c r="C884" s="46">
        <f>(Input!C$18*Input!C$185)*C597</f>
        <v>42774.770590333959</v>
      </c>
    </row>
    <row r="885" spans="1:3" ht="15" customHeight="1" x14ac:dyDescent="0.45">
      <c r="A885" s="36" t="str">
        <f t="shared" si="35"/>
        <v>15.06A</v>
      </c>
      <c r="B885" s="4" t="str">
        <f t="shared" si="35"/>
        <v>Salida Nacional / National exit</v>
      </c>
      <c r="C885" s="46">
        <f>(Input!C$18*Input!C$185)*C598</f>
        <v>349753.66984808474</v>
      </c>
    </row>
    <row r="886" spans="1:3" ht="15" customHeight="1" x14ac:dyDescent="0.45">
      <c r="A886" s="36" t="str">
        <f t="shared" si="35"/>
        <v>15.07</v>
      </c>
      <c r="B886" s="4" t="str">
        <f t="shared" si="35"/>
        <v>Salida Nacional / National exit</v>
      </c>
      <c r="C886" s="46">
        <f>(Input!C$18*Input!C$185)*C599</f>
        <v>78318.004752198496</v>
      </c>
    </row>
    <row r="887" spans="1:3" ht="15" customHeight="1" x14ac:dyDescent="0.45">
      <c r="A887" s="36" t="str">
        <f t="shared" si="35"/>
        <v>15.08</v>
      </c>
      <c r="B887" s="4" t="str">
        <f t="shared" si="35"/>
        <v>Salida Nacional / National exit</v>
      </c>
      <c r="C887" s="46">
        <f>(Input!C$18*Input!C$185)*C600</f>
        <v>712141.3574480461</v>
      </c>
    </row>
    <row r="888" spans="1:3" ht="15" customHeight="1" x14ac:dyDescent="0.45">
      <c r="A888" s="36" t="str">
        <f t="shared" si="35"/>
        <v>15.08A</v>
      </c>
      <c r="B888" s="4" t="str">
        <f t="shared" si="35"/>
        <v>Salida Nacional / National exit</v>
      </c>
      <c r="C888" s="46">
        <f>(Input!C$18*Input!C$185)*C601</f>
        <v>441369.70416786603</v>
      </c>
    </row>
    <row r="889" spans="1:3" ht="15" customHeight="1" x14ac:dyDescent="0.45">
      <c r="A889" s="36" t="str">
        <f t="shared" si="35"/>
        <v>15.09</v>
      </c>
      <c r="B889" s="4" t="str">
        <f t="shared" si="35"/>
        <v>Salida Nacional / National exit</v>
      </c>
      <c r="C889" s="46">
        <f>(Input!C$18*Input!C$185)*C602</f>
        <v>700424.67247721658</v>
      </c>
    </row>
    <row r="890" spans="1:3" ht="15" customHeight="1" x14ac:dyDescent="0.45">
      <c r="A890" s="36" t="str">
        <f t="shared" si="35"/>
        <v>15.09AD</v>
      </c>
      <c r="B890" s="4" t="str">
        <f t="shared" si="35"/>
        <v>Salida Nacional / National exit</v>
      </c>
      <c r="C890" s="46">
        <f>(Input!C$18*Input!C$185)*C603</f>
        <v>2459521.3906946033</v>
      </c>
    </row>
    <row r="891" spans="1:3" ht="15" customHeight="1" x14ac:dyDescent="0.45">
      <c r="A891" s="36" t="str">
        <f t="shared" si="35"/>
        <v>15.09X</v>
      </c>
      <c r="B891" s="4" t="str">
        <f t="shared" si="35"/>
        <v>Salida Nacional / National exit</v>
      </c>
      <c r="C891" s="46">
        <f>(Input!C$18*Input!C$185)*C604</f>
        <v>166553.1625142894</v>
      </c>
    </row>
    <row r="892" spans="1:3" ht="15" customHeight="1" x14ac:dyDescent="0.45">
      <c r="A892" s="36" t="str">
        <f t="shared" si="35"/>
        <v>15.09X.1</v>
      </c>
      <c r="B892" s="4" t="str">
        <f t="shared" si="35"/>
        <v>Salida Nacional / National exit</v>
      </c>
      <c r="C892" s="46">
        <f>(Input!C$18*Input!C$185)*C605</f>
        <v>56935.995805672625</v>
      </c>
    </row>
    <row r="893" spans="1:3" ht="15" customHeight="1" x14ac:dyDescent="0.45">
      <c r="A893" s="36" t="str">
        <f t="shared" ref="A893:B912" si="36">A606</f>
        <v>15.09X.1</v>
      </c>
      <c r="B893" s="4" t="str">
        <f t="shared" si="36"/>
        <v>Salida Nacional / National exit</v>
      </c>
      <c r="C893" s="46">
        <f>(Input!C$18*Input!C$185)*C606</f>
        <v>414006.58551186457</v>
      </c>
    </row>
    <row r="894" spans="1:3" ht="15" customHeight="1" x14ac:dyDescent="0.45">
      <c r="A894" s="36" t="str">
        <f t="shared" si="36"/>
        <v>15.10</v>
      </c>
      <c r="B894" s="4" t="str">
        <f t="shared" si="36"/>
        <v>Salida Nacional / National exit</v>
      </c>
      <c r="C894" s="46">
        <f>(Input!C$18*Input!C$185)*C607</f>
        <v>55539.813708118993</v>
      </c>
    </row>
    <row r="895" spans="1:3" ht="15" customHeight="1" x14ac:dyDescent="0.45">
      <c r="A895" s="36" t="str">
        <f t="shared" si="36"/>
        <v>15.11</v>
      </c>
      <c r="B895" s="4" t="str">
        <f t="shared" si="36"/>
        <v>Salida Nacional / National exit</v>
      </c>
      <c r="C895" s="46">
        <f>(Input!C$18*Input!C$185)*C608</f>
        <v>290729.83960970369</v>
      </c>
    </row>
    <row r="896" spans="1:3" ht="15" customHeight="1" x14ac:dyDescent="0.45">
      <c r="A896" s="36" t="str">
        <f t="shared" si="36"/>
        <v>15.12</v>
      </c>
      <c r="B896" s="4" t="str">
        <f t="shared" si="36"/>
        <v>Salida Nacional / National exit</v>
      </c>
      <c r="C896" s="46">
        <f>(Input!C$18*Input!C$185)*C609</f>
        <v>175281.43797606006</v>
      </c>
    </row>
    <row r="897" spans="1:3" ht="15" customHeight="1" x14ac:dyDescent="0.45">
      <c r="A897" s="36" t="str">
        <f t="shared" si="36"/>
        <v>15.13E.C.</v>
      </c>
      <c r="B897" s="4" t="str">
        <f t="shared" si="36"/>
        <v>Salida Nacional / National exit</v>
      </c>
      <c r="C897" s="46">
        <f>(Input!C$18*Input!C$185)*C610</f>
        <v>30.986249791728046</v>
      </c>
    </row>
    <row r="898" spans="1:3" ht="15" customHeight="1" x14ac:dyDescent="0.45">
      <c r="A898" s="36" t="str">
        <f t="shared" si="36"/>
        <v>15.14</v>
      </c>
      <c r="B898" s="4" t="str">
        <f t="shared" si="36"/>
        <v>Salida Nacional / National exit</v>
      </c>
      <c r="C898" s="46">
        <f>(Input!C$18*Input!C$185)*C611</f>
        <v>1019072.5960317185</v>
      </c>
    </row>
    <row r="899" spans="1:3" ht="15" customHeight="1" x14ac:dyDescent="0.45">
      <c r="A899" s="36" t="str">
        <f t="shared" si="36"/>
        <v>15.15</v>
      </c>
      <c r="B899" s="4" t="str">
        <f t="shared" si="36"/>
        <v>Salida Nacional / National exit</v>
      </c>
      <c r="C899" s="46">
        <f>(Input!C$18*Input!C$185)*C612</f>
        <v>146519.49466618168</v>
      </c>
    </row>
    <row r="900" spans="1:3" ht="15" customHeight="1" x14ac:dyDescent="0.45">
      <c r="A900" s="36" t="str">
        <f t="shared" si="36"/>
        <v>15.16</v>
      </c>
      <c r="B900" s="4" t="str">
        <f t="shared" si="36"/>
        <v>Salida Nacional / National exit</v>
      </c>
      <c r="C900" s="46">
        <f>(Input!C$18*Input!C$185)*C613</f>
        <v>169087.88424665047</v>
      </c>
    </row>
    <row r="901" spans="1:3" ht="15" customHeight="1" x14ac:dyDescent="0.45">
      <c r="A901" s="36" t="str">
        <f t="shared" si="36"/>
        <v>15.17</v>
      </c>
      <c r="B901" s="4" t="str">
        <f t="shared" si="36"/>
        <v>Salida Nacional / National exit</v>
      </c>
      <c r="C901" s="46">
        <f>(Input!C$18*Input!C$185)*C614</f>
        <v>157301.79357622823</v>
      </c>
    </row>
    <row r="902" spans="1:3" ht="15" customHeight="1" x14ac:dyDescent="0.45">
      <c r="A902" s="36" t="str">
        <f t="shared" si="36"/>
        <v>15.19</v>
      </c>
      <c r="B902" s="4" t="str">
        <f t="shared" si="36"/>
        <v>Salida Nacional / National exit</v>
      </c>
      <c r="C902" s="46">
        <f>(Input!C$18*Input!C$185)*C615</f>
        <v>107579.27312224559</v>
      </c>
    </row>
    <row r="903" spans="1:3" ht="15" customHeight="1" x14ac:dyDescent="0.45">
      <c r="A903" s="36" t="str">
        <f t="shared" si="36"/>
        <v>15.19</v>
      </c>
      <c r="B903" s="4" t="str">
        <f t="shared" si="36"/>
        <v>Salida Nacional / National exit</v>
      </c>
      <c r="C903" s="46">
        <f>(Input!C$18*Input!C$185)*C616</f>
        <v>12678.196374129142</v>
      </c>
    </row>
    <row r="904" spans="1:3" ht="15" customHeight="1" x14ac:dyDescent="0.45">
      <c r="A904" s="36" t="str">
        <f t="shared" si="36"/>
        <v>15.20.05</v>
      </c>
      <c r="B904" s="4" t="str">
        <f t="shared" si="36"/>
        <v>Salida Nacional / National exit</v>
      </c>
      <c r="C904" s="46">
        <f>(Input!C$18*Input!C$185)*C617</f>
        <v>9551.0905193954932</v>
      </c>
    </row>
    <row r="905" spans="1:3" ht="15" customHeight="1" x14ac:dyDescent="0.45">
      <c r="A905" s="36" t="str">
        <f t="shared" si="36"/>
        <v>15.20.06</v>
      </c>
      <c r="B905" s="4" t="str">
        <f t="shared" si="36"/>
        <v>Salida Nacional / National exit</v>
      </c>
      <c r="C905" s="46">
        <f>(Input!C$18*Input!C$185)*C618</f>
        <v>189350.68536189554</v>
      </c>
    </row>
    <row r="906" spans="1:3" ht="15" customHeight="1" x14ac:dyDescent="0.45">
      <c r="A906" s="36" t="str">
        <f t="shared" si="36"/>
        <v>15.20A.1</v>
      </c>
      <c r="B906" s="4" t="str">
        <f t="shared" si="36"/>
        <v>Salida Nacional / National exit</v>
      </c>
      <c r="C906" s="46">
        <f>(Input!C$18*Input!C$185)*C619</f>
        <v>258711.99724381237</v>
      </c>
    </row>
    <row r="907" spans="1:3" ht="15" customHeight="1" x14ac:dyDescent="0.45">
      <c r="A907" s="36" t="str">
        <f t="shared" si="36"/>
        <v>15.21</v>
      </c>
      <c r="B907" s="4" t="str">
        <f t="shared" si="36"/>
        <v>Salida Nacional / National exit</v>
      </c>
      <c r="C907" s="46">
        <f>(Input!C$18*Input!C$185)*C620</f>
        <v>146528.77483450476</v>
      </c>
    </row>
    <row r="908" spans="1:3" ht="15" customHeight="1" x14ac:dyDescent="0.45">
      <c r="A908" s="36" t="str">
        <f t="shared" si="36"/>
        <v>15.22</v>
      </c>
      <c r="B908" s="4" t="str">
        <f t="shared" si="36"/>
        <v>Salida Nacional / National exit</v>
      </c>
      <c r="C908" s="46">
        <f>(Input!C$18*Input!C$185)*C621</f>
        <v>43252.990759561195</v>
      </c>
    </row>
    <row r="909" spans="1:3" ht="15" customHeight="1" x14ac:dyDescent="0.45">
      <c r="A909" s="36" t="str">
        <f t="shared" si="36"/>
        <v>15.23</v>
      </c>
      <c r="B909" s="4" t="str">
        <f t="shared" si="36"/>
        <v>Salida Nacional / National exit</v>
      </c>
      <c r="C909" s="46">
        <f>(Input!C$18*Input!C$185)*C622</f>
        <v>10894.441335354666</v>
      </c>
    </row>
    <row r="910" spans="1:3" ht="15" customHeight="1" x14ac:dyDescent="0.45">
      <c r="A910" s="36" t="str">
        <f t="shared" si="36"/>
        <v>15.24</v>
      </c>
      <c r="B910" s="4" t="str">
        <f t="shared" si="36"/>
        <v>Salida Nacional / National exit</v>
      </c>
      <c r="C910" s="46">
        <f>(Input!C$18*Input!C$185)*C623</f>
        <v>315417.53379441181</v>
      </c>
    </row>
    <row r="911" spans="1:3" ht="15" customHeight="1" x14ac:dyDescent="0.45">
      <c r="A911" s="36" t="str">
        <f t="shared" si="36"/>
        <v>15.26</v>
      </c>
      <c r="B911" s="4" t="str">
        <f t="shared" si="36"/>
        <v>Salida Nacional / National exit</v>
      </c>
      <c r="C911" s="46">
        <f>(Input!C$18*Input!C$185)*C624</f>
        <v>58438.329464456176</v>
      </c>
    </row>
    <row r="912" spans="1:3" ht="15" customHeight="1" x14ac:dyDescent="0.45">
      <c r="A912" s="36" t="str">
        <f t="shared" si="36"/>
        <v>15.28-16</v>
      </c>
      <c r="B912" s="4" t="str">
        <f t="shared" si="36"/>
        <v>Salida Nacional / National exit</v>
      </c>
      <c r="C912" s="46">
        <f>(Input!C$18*Input!C$185)*C625</f>
        <v>61937.591391459544</v>
      </c>
    </row>
    <row r="913" spans="1:3" ht="15" customHeight="1" x14ac:dyDescent="0.45">
      <c r="A913" s="36" t="str">
        <f t="shared" ref="A913:B932" si="37">A626</f>
        <v>15.28-16</v>
      </c>
      <c r="B913" s="4" t="str">
        <f t="shared" si="37"/>
        <v>Salida Nacional / National exit</v>
      </c>
      <c r="C913" s="46">
        <f>(Input!C$18*Input!C$185)*C626</f>
        <v>18900.756949976647</v>
      </c>
    </row>
    <row r="914" spans="1:3" ht="15" customHeight="1" x14ac:dyDescent="0.45">
      <c r="A914" s="36" t="str">
        <f t="shared" si="37"/>
        <v>15.31</v>
      </c>
      <c r="B914" s="4" t="str">
        <f t="shared" si="37"/>
        <v>Salida Nacional / National exit</v>
      </c>
      <c r="C914" s="46">
        <f>(Input!C$18*Input!C$185)*C627</f>
        <v>2519976.6714513949</v>
      </c>
    </row>
    <row r="915" spans="1:3" ht="15" customHeight="1" x14ac:dyDescent="0.45">
      <c r="A915" s="36" t="str">
        <f t="shared" si="37"/>
        <v>15.31.1A</v>
      </c>
      <c r="B915" s="4" t="str">
        <f t="shared" si="37"/>
        <v>Salida Nacional / National exit</v>
      </c>
      <c r="C915" s="46">
        <f>(Input!C$18*Input!C$185)*C628</f>
        <v>518759.62258656585</v>
      </c>
    </row>
    <row r="916" spans="1:3" ht="15" customHeight="1" x14ac:dyDescent="0.45">
      <c r="A916" s="36" t="str">
        <f t="shared" si="37"/>
        <v>15.31.3</v>
      </c>
      <c r="B916" s="4" t="str">
        <f t="shared" si="37"/>
        <v>Salida Nacional / National exit</v>
      </c>
      <c r="C916" s="46">
        <f>(Input!C$18*Input!C$185)*C629</f>
        <v>605355.56559811486</v>
      </c>
    </row>
    <row r="917" spans="1:3" ht="15" customHeight="1" x14ac:dyDescent="0.45">
      <c r="A917" s="36" t="str">
        <f t="shared" si="37"/>
        <v>15.31A.2</v>
      </c>
      <c r="B917" s="4" t="str">
        <f t="shared" si="37"/>
        <v>Salida Nacional / National exit</v>
      </c>
      <c r="C917" s="46">
        <f>(Input!C$18*Input!C$185)*C630</f>
        <v>495.36190240108334</v>
      </c>
    </row>
    <row r="918" spans="1:3" ht="15" customHeight="1" x14ac:dyDescent="0.45">
      <c r="A918" s="36" t="str">
        <f t="shared" si="37"/>
        <v>15.31A.4</v>
      </c>
      <c r="B918" s="4" t="str">
        <f t="shared" si="37"/>
        <v>Salida Nacional / National exit</v>
      </c>
      <c r="C918" s="46">
        <f>(Input!C$18*Input!C$185)*C631</f>
        <v>125285.43407725403</v>
      </c>
    </row>
    <row r="919" spans="1:3" ht="15" customHeight="1" x14ac:dyDescent="0.45">
      <c r="A919" s="36" t="str">
        <f t="shared" si="37"/>
        <v>15.34</v>
      </c>
      <c r="B919" s="4" t="str">
        <f t="shared" si="37"/>
        <v>Salida Nacional / National exit</v>
      </c>
      <c r="C919" s="46">
        <f>(Input!C$18*Input!C$185)*C632</f>
        <v>2979300.840197959</v>
      </c>
    </row>
    <row r="920" spans="1:3" ht="15" customHeight="1" x14ac:dyDescent="0.45">
      <c r="A920" s="36" t="str">
        <f t="shared" si="37"/>
        <v>16A</v>
      </c>
      <c r="B920" s="4" t="str">
        <f t="shared" si="37"/>
        <v>Salida Nacional / National exit</v>
      </c>
      <c r="C920" s="46">
        <f>(Input!C$18*Input!C$185)*C633</f>
        <v>17965.972545717246</v>
      </c>
    </row>
    <row r="921" spans="1:3" ht="15" customHeight="1" x14ac:dyDescent="0.45">
      <c r="A921" s="36" t="str">
        <f t="shared" si="37"/>
        <v>19</v>
      </c>
      <c r="B921" s="4" t="str">
        <f t="shared" si="37"/>
        <v>Salida Nacional / National exit</v>
      </c>
      <c r="C921" s="46">
        <f>(Input!C$18*Input!C$185)*C634</f>
        <v>256882.59426892363</v>
      </c>
    </row>
    <row r="922" spans="1:3" ht="15" customHeight="1" x14ac:dyDescent="0.45">
      <c r="A922" s="36" t="str">
        <f t="shared" si="37"/>
        <v>20</v>
      </c>
      <c r="B922" s="4" t="str">
        <f t="shared" si="37"/>
        <v>Salida Nacional / National exit</v>
      </c>
      <c r="C922" s="46">
        <f>(Input!C$18*Input!C$185)*C635</f>
        <v>971736.23556728614</v>
      </c>
    </row>
    <row r="923" spans="1:3" ht="15" customHeight="1" x14ac:dyDescent="0.45">
      <c r="A923" s="36" t="str">
        <f t="shared" si="37"/>
        <v>20</v>
      </c>
      <c r="B923" s="4" t="str">
        <f t="shared" si="37"/>
        <v>Salida Nacional / National exit</v>
      </c>
      <c r="C923" s="46">
        <f>(Input!C$18*Input!C$185)*C636</f>
        <v>3987.5980749449081</v>
      </c>
    </row>
    <row r="924" spans="1:3" ht="15" customHeight="1" x14ac:dyDescent="0.45">
      <c r="A924" s="36" t="str">
        <f t="shared" si="37"/>
        <v>21</v>
      </c>
      <c r="B924" s="4" t="str">
        <f t="shared" si="37"/>
        <v>Salida Nacional / National exit</v>
      </c>
      <c r="C924" s="46">
        <f>(Input!C$18*Input!C$185)*C637</f>
        <v>51750.861379245012</v>
      </c>
    </row>
    <row r="925" spans="1:3" ht="15" customHeight="1" x14ac:dyDescent="0.45">
      <c r="A925" s="36" t="str">
        <f t="shared" si="37"/>
        <v>22</v>
      </c>
      <c r="B925" s="4" t="str">
        <f t="shared" si="37"/>
        <v>Salida Nacional / National exit</v>
      </c>
      <c r="C925" s="46">
        <f>(Input!C$18*Input!C$185)*C638</f>
        <v>180550.57820380339</v>
      </c>
    </row>
    <row r="926" spans="1:3" ht="15" customHeight="1" x14ac:dyDescent="0.45">
      <c r="A926" s="36" t="str">
        <f t="shared" si="37"/>
        <v>23</v>
      </c>
      <c r="B926" s="4" t="str">
        <f t="shared" si="37"/>
        <v>Salida Nacional / National exit</v>
      </c>
      <c r="C926" s="46">
        <f>(Input!C$18*Input!C$185)*C639</f>
        <v>1342819.2956581155</v>
      </c>
    </row>
    <row r="927" spans="1:3" ht="15" customHeight="1" x14ac:dyDescent="0.45">
      <c r="A927" s="36" t="str">
        <f t="shared" si="37"/>
        <v>23A</v>
      </c>
      <c r="B927" s="4" t="str">
        <f t="shared" si="37"/>
        <v>Salida Nacional / National exit</v>
      </c>
      <c r="C927" s="46">
        <f>(Input!C$18*Input!C$185)*C640</f>
        <v>70731.314735767141</v>
      </c>
    </row>
    <row r="928" spans="1:3" ht="15" customHeight="1" x14ac:dyDescent="0.45">
      <c r="A928" s="36" t="str">
        <f t="shared" si="37"/>
        <v>24</v>
      </c>
      <c r="B928" s="4" t="str">
        <f t="shared" si="37"/>
        <v>Salida Nacional / National exit</v>
      </c>
      <c r="C928" s="46">
        <f>(Input!C$18*Input!C$185)*C641</f>
        <v>4305.0000840985967</v>
      </c>
    </row>
    <row r="929" spans="1:3" ht="15" customHeight="1" x14ac:dyDescent="0.45">
      <c r="A929" s="36" t="str">
        <f t="shared" si="37"/>
        <v>24A</v>
      </c>
      <c r="B929" s="4" t="str">
        <f t="shared" si="37"/>
        <v>Salida Nacional / National exit</v>
      </c>
      <c r="C929" s="46">
        <f>(Input!C$18*Input!C$185)*C642</f>
        <v>88716.2072113061</v>
      </c>
    </row>
    <row r="930" spans="1:3" ht="15" customHeight="1" x14ac:dyDescent="0.45">
      <c r="A930" s="36" t="str">
        <f t="shared" si="37"/>
        <v>24E.C.</v>
      </c>
      <c r="B930" s="4" t="str">
        <f t="shared" si="37"/>
        <v>Salida Nacional / National exit</v>
      </c>
      <c r="C930" s="46">
        <f>(Input!C$18*Input!C$185)*C643</f>
        <v>298.203898461172</v>
      </c>
    </row>
    <row r="931" spans="1:3" ht="15" customHeight="1" x14ac:dyDescent="0.45">
      <c r="A931" s="36" t="str">
        <f t="shared" si="37"/>
        <v>25A</v>
      </c>
      <c r="B931" s="4" t="str">
        <f t="shared" si="37"/>
        <v>Salida Nacional / National exit</v>
      </c>
      <c r="C931" s="46">
        <f>(Input!C$18*Input!C$185)*C644</f>
        <v>20235.338794416559</v>
      </c>
    </row>
    <row r="932" spans="1:3" ht="15" customHeight="1" x14ac:dyDescent="0.45">
      <c r="A932" s="36" t="str">
        <f t="shared" si="37"/>
        <v>25X</v>
      </c>
      <c r="B932" s="4" t="str">
        <f t="shared" si="37"/>
        <v>Salida Nacional / National exit</v>
      </c>
      <c r="C932" s="46">
        <f>(Input!C$18*Input!C$185)*C645</f>
        <v>87349.654890988226</v>
      </c>
    </row>
    <row r="933" spans="1:3" ht="15" customHeight="1" x14ac:dyDescent="0.45">
      <c r="A933" s="36" t="str">
        <f t="shared" ref="A933:B952" si="38">A646</f>
        <v>25X</v>
      </c>
      <c r="B933" s="4" t="str">
        <f t="shared" si="38"/>
        <v>Salida Nacional / National exit</v>
      </c>
      <c r="C933" s="46">
        <f>(Input!C$18*Input!C$185)*C646</f>
        <v>93452.919206980194</v>
      </c>
    </row>
    <row r="934" spans="1:3" ht="15" customHeight="1" x14ac:dyDescent="0.45">
      <c r="A934" s="36" t="str">
        <f t="shared" si="38"/>
        <v>27X</v>
      </c>
      <c r="B934" s="4" t="str">
        <f t="shared" si="38"/>
        <v>Salida Nacional / National exit</v>
      </c>
      <c r="C934" s="46">
        <f>(Input!C$18*Input!C$185)*C647</f>
        <v>98147.185551056842</v>
      </c>
    </row>
    <row r="935" spans="1:3" ht="15" customHeight="1" x14ac:dyDescent="0.45">
      <c r="A935" s="36" t="str">
        <f t="shared" si="38"/>
        <v>28</v>
      </c>
      <c r="B935" s="4" t="str">
        <f t="shared" si="38"/>
        <v>Salida Nacional / National exit</v>
      </c>
      <c r="C935" s="46">
        <f>(Input!C$18*Input!C$185)*C648</f>
        <v>105524.76056387484</v>
      </c>
    </row>
    <row r="936" spans="1:3" ht="15" customHeight="1" x14ac:dyDescent="0.45">
      <c r="A936" s="36" t="str">
        <f t="shared" si="38"/>
        <v>28A</v>
      </c>
      <c r="B936" s="4" t="str">
        <f t="shared" si="38"/>
        <v>Salida Nacional / National exit</v>
      </c>
      <c r="C936" s="46">
        <f>(Input!C$18*Input!C$185)*C649</f>
        <v>1847548.0598336416</v>
      </c>
    </row>
    <row r="937" spans="1:3" ht="15" customHeight="1" x14ac:dyDescent="0.45">
      <c r="A937" s="36" t="str">
        <f t="shared" si="38"/>
        <v>29</v>
      </c>
      <c r="B937" s="4" t="str">
        <f t="shared" si="38"/>
        <v>Salida Nacional / National exit</v>
      </c>
      <c r="C937" s="46">
        <f>(Input!C$18*Input!C$185)*C650</f>
        <v>43820.263790342105</v>
      </c>
    </row>
    <row r="938" spans="1:3" ht="15" customHeight="1" x14ac:dyDescent="0.45">
      <c r="A938" s="36" t="str">
        <f t="shared" si="38"/>
        <v>30</v>
      </c>
      <c r="B938" s="4" t="str">
        <f t="shared" si="38"/>
        <v>Salida Nacional / National exit</v>
      </c>
      <c r="C938" s="46">
        <f>(Input!C$18*Input!C$185)*C651</f>
        <v>66298.199326394635</v>
      </c>
    </row>
    <row r="939" spans="1:3" ht="15" customHeight="1" x14ac:dyDescent="0.45">
      <c r="A939" s="36" t="str">
        <f t="shared" si="38"/>
        <v>32</v>
      </c>
      <c r="B939" s="4" t="str">
        <f t="shared" si="38"/>
        <v>Salida Nacional / National exit</v>
      </c>
      <c r="C939" s="46">
        <f>(Input!C$18*Input!C$185)*C652</f>
        <v>417380.32966430642</v>
      </c>
    </row>
    <row r="940" spans="1:3" ht="15" customHeight="1" x14ac:dyDescent="0.45">
      <c r="A940" s="36" t="str">
        <f t="shared" si="38"/>
        <v>33</v>
      </c>
      <c r="B940" s="4" t="str">
        <f t="shared" si="38"/>
        <v>Salida Nacional / National exit</v>
      </c>
      <c r="C940" s="46">
        <f>(Input!C$18*Input!C$185)*C653</f>
        <v>791438.41475104692</v>
      </c>
    </row>
    <row r="941" spans="1:3" ht="15" customHeight="1" x14ac:dyDescent="0.45">
      <c r="A941" s="36" t="str">
        <f t="shared" si="38"/>
        <v>33X</v>
      </c>
      <c r="B941" s="4" t="str">
        <f t="shared" si="38"/>
        <v>Salida Nacional / National exit</v>
      </c>
      <c r="C941" s="46">
        <f>(Input!C$18*Input!C$185)*C654</f>
        <v>11066.762743661611</v>
      </c>
    </row>
    <row r="942" spans="1:3" ht="15" customHeight="1" x14ac:dyDescent="0.45">
      <c r="A942" s="36" t="str">
        <f t="shared" si="38"/>
        <v>34</v>
      </c>
      <c r="B942" s="4" t="str">
        <f t="shared" si="38"/>
        <v>Salida Nacional / National exit</v>
      </c>
      <c r="C942" s="46">
        <f>(Input!C$18*Input!C$185)*C655</f>
        <v>54620.543727605829</v>
      </c>
    </row>
    <row r="943" spans="1:3" ht="15" customHeight="1" x14ac:dyDescent="0.45">
      <c r="A943" s="36" t="str">
        <f t="shared" si="38"/>
        <v>34</v>
      </c>
      <c r="B943" s="4" t="str">
        <f t="shared" si="38"/>
        <v>Salida Nacional / National exit</v>
      </c>
      <c r="C943" s="46">
        <f>(Input!C$18*Input!C$185)*C656</f>
        <v>29832.846289613917</v>
      </c>
    </row>
    <row r="944" spans="1:3" ht="15" customHeight="1" x14ac:dyDescent="0.45">
      <c r="A944" s="36" t="str">
        <f t="shared" si="38"/>
        <v>35X</v>
      </c>
      <c r="B944" s="4" t="str">
        <f t="shared" si="38"/>
        <v>Salida Nacional / National exit</v>
      </c>
      <c r="C944" s="46">
        <f>(Input!C$18*Input!C$185)*C657</f>
        <v>0</v>
      </c>
    </row>
    <row r="945" spans="1:3" ht="15" customHeight="1" x14ac:dyDescent="0.45">
      <c r="A945" s="36" t="str">
        <f t="shared" si="38"/>
        <v>36</v>
      </c>
      <c r="B945" s="4" t="str">
        <f t="shared" si="38"/>
        <v>Salida Nacional / National exit</v>
      </c>
      <c r="C945" s="46">
        <f>(Input!C$18*Input!C$185)*C658</f>
        <v>180597.84573312989</v>
      </c>
    </row>
    <row r="946" spans="1:3" ht="15" customHeight="1" x14ac:dyDescent="0.45">
      <c r="A946" s="36" t="str">
        <f t="shared" si="38"/>
        <v>38</v>
      </c>
      <c r="B946" s="4" t="str">
        <f t="shared" si="38"/>
        <v>Salida Nacional / National exit</v>
      </c>
      <c r="C946" s="46">
        <f>(Input!C$18*Input!C$185)*C659</f>
        <v>837866.94671483466</v>
      </c>
    </row>
    <row r="947" spans="1:3" ht="15" customHeight="1" x14ac:dyDescent="0.45">
      <c r="A947" s="36" t="str">
        <f t="shared" si="38"/>
        <v>38X.02</v>
      </c>
      <c r="B947" s="4" t="str">
        <f t="shared" si="38"/>
        <v>Salida Nacional / National exit</v>
      </c>
      <c r="C947" s="46">
        <f>(Input!C$18*Input!C$185)*C660</f>
        <v>16650.118060445879</v>
      </c>
    </row>
    <row r="948" spans="1:3" ht="15" customHeight="1" x14ac:dyDescent="0.45">
      <c r="A948" s="36" t="str">
        <f t="shared" si="38"/>
        <v>39.01</v>
      </c>
      <c r="B948" s="4" t="str">
        <f t="shared" si="38"/>
        <v>Salida Nacional / National exit</v>
      </c>
      <c r="C948" s="46">
        <f>(Input!C$18*Input!C$185)*C661</f>
        <v>72781.030876404155</v>
      </c>
    </row>
    <row r="949" spans="1:3" ht="15" customHeight="1" x14ac:dyDescent="0.45">
      <c r="A949" s="36" t="str">
        <f t="shared" si="38"/>
        <v>4</v>
      </c>
      <c r="B949" s="4" t="str">
        <f t="shared" si="38"/>
        <v>Salida Nacional / National exit</v>
      </c>
      <c r="C949" s="46">
        <f>(Input!C$18*Input!C$185)*C662</f>
        <v>1818958.1129864324</v>
      </c>
    </row>
    <row r="950" spans="1:3" ht="15" customHeight="1" x14ac:dyDescent="0.45">
      <c r="A950" s="36" t="str">
        <f t="shared" si="38"/>
        <v>40</v>
      </c>
      <c r="B950" s="4" t="str">
        <f t="shared" si="38"/>
        <v>Salida Nacional / National exit</v>
      </c>
      <c r="C950" s="46">
        <f>(Input!C$18*Input!C$185)*C663</f>
        <v>49825.065239125935</v>
      </c>
    </row>
    <row r="951" spans="1:3" ht="15" customHeight="1" x14ac:dyDescent="0.45">
      <c r="A951" s="36" t="str">
        <f t="shared" si="38"/>
        <v>41.01</v>
      </c>
      <c r="B951" s="4" t="str">
        <f t="shared" si="38"/>
        <v>Salida Nacional / National exit</v>
      </c>
      <c r="C951" s="46">
        <f>(Input!C$18*Input!C$185)*C664</f>
        <v>243328.35561817742</v>
      </c>
    </row>
    <row r="952" spans="1:3" ht="15" customHeight="1" x14ac:dyDescent="0.45">
      <c r="A952" s="36" t="str">
        <f t="shared" si="38"/>
        <v>41.02</v>
      </c>
      <c r="B952" s="4" t="str">
        <f t="shared" si="38"/>
        <v>Salida Nacional / National exit</v>
      </c>
      <c r="C952" s="46">
        <f>(Input!C$18*Input!C$185)*C665</f>
        <v>142360.57823328226</v>
      </c>
    </row>
    <row r="953" spans="1:3" ht="15" customHeight="1" x14ac:dyDescent="0.45">
      <c r="A953" s="36" t="str">
        <f t="shared" ref="A953:B972" si="39">A666</f>
        <v>41.02</v>
      </c>
      <c r="B953" s="4" t="str">
        <f t="shared" si="39"/>
        <v>Salida Nacional / National exit</v>
      </c>
      <c r="C953" s="46">
        <f>(Input!C$18*Input!C$185)*C666</f>
        <v>105949.66692815619</v>
      </c>
    </row>
    <row r="954" spans="1:3" ht="15" customHeight="1" x14ac:dyDescent="0.45">
      <c r="A954" s="36" t="str">
        <f t="shared" si="39"/>
        <v>41.03X01</v>
      </c>
      <c r="B954" s="4" t="str">
        <f t="shared" si="39"/>
        <v>Salida Nacional / National exit</v>
      </c>
      <c r="C954" s="46">
        <f>(Input!C$18*Input!C$185)*C667</f>
        <v>3572.1802957175519</v>
      </c>
    </row>
    <row r="955" spans="1:3" ht="15" customHeight="1" x14ac:dyDescent="0.45">
      <c r="A955" s="36" t="str">
        <f t="shared" si="39"/>
        <v>41.04</v>
      </c>
      <c r="B955" s="4" t="str">
        <f t="shared" si="39"/>
        <v>Salida Nacional / National exit</v>
      </c>
      <c r="C955" s="46">
        <f>(Input!C$18*Input!C$185)*C668</f>
        <v>13728.35108473396</v>
      </c>
    </row>
    <row r="956" spans="1:3" ht="15" customHeight="1" x14ac:dyDescent="0.45">
      <c r="A956" s="36" t="str">
        <f t="shared" si="39"/>
        <v>41.05</v>
      </c>
      <c r="B956" s="4" t="str">
        <f t="shared" si="39"/>
        <v>Salida Nacional / National exit</v>
      </c>
      <c r="C956" s="46">
        <f>(Input!C$18*Input!C$185)*C669</f>
        <v>56753.498379533936</v>
      </c>
    </row>
    <row r="957" spans="1:3" ht="15" customHeight="1" x14ac:dyDescent="0.45">
      <c r="A957" s="36" t="str">
        <f t="shared" si="39"/>
        <v>41.06</v>
      </c>
      <c r="B957" s="4" t="str">
        <f t="shared" si="39"/>
        <v>Salida Nacional / National exit</v>
      </c>
      <c r="C957" s="46">
        <f>(Input!C$18*Input!C$185)*C670</f>
        <v>199153.26011922525</v>
      </c>
    </row>
    <row r="958" spans="1:3" ht="15" customHeight="1" x14ac:dyDescent="0.45">
      <c r="A958" s="36" t="str">
        <f t="shared" si="39"/>
        <v>41.07X</v>
      </c>
      <c r="B958" s="4" t="str">
        <f t="shared" si="39"/>
        <v>Salida Nacional / National exit</v>
      </c>
      <c r="C958" s="46">
        <f>(Input!C$18*Input!C$185)*C671</f>
        <v>519823.49840951595</v>
      </c>
    </row>
    <row r="959" spans="1:3" ht="15" customHeight="1" x14ac:dyDescent="0.45">
      <c r="A959" s="36" t="str">
        <f t="shared" si="39"/>
        <v>41.08</v>
      </c>
      <c r="B959" s="4" t="str">
        <f t="shared" si="39"/>
        <v>Salida Nacional / National exit</v>
      </c>
      <c r="C959" s="46">
        <f>(Input!C$18*Input!C$185)*C672</f>
        <v>248715.81386702694</v>
      </c>
    </row>
    <row r="960" spans="1:3" ht="15" customHeight="1" x14ac:dyDescent="0.45">
      <c r="A960" s="36" t="str">
        <f t="shared" si="39"/>
        <v>41.09</v>
      </c>
      <c r="B960" s="4" t="str">
        <f t="shared" si="39"/>
        <v>Salida Nacional / National exit</v>
      </c>
      <c r="C960" s="46">
        <f>(Input!C$18*Input!C$185)*C673</f>
        <v>345209.79507818306</v>
      </c>
    </row>
    <row r="961" spans="1:3" ht="15" customHeight="1" x14ac:dyDescent="0.45">
      <c r="A961" s="36" t="str">
        <f t="shared" si="39"/>
        <v>41.10</v>
      </c>
      <c r="B961" s="4" t="str">
        <f t="shared" si="39"/>
        <v>Salida Nacional / National exit</v>
      </c>
      <c r="C961" s="46">
        <f>(Input!C$18*Input!C$185)*C674</f>
        <v>261193.32583434071</v>
      </c>
    </row>
    <row r="962" spans="1:3" ht="15" customHeight="1" x14ac:dyDescent="0.45">
      <c r="A962" s="36" t="str">
        <f t="shared" si="39"/>
        <v>41-16</v>
      </c>
      <c r="B962" s="4" t="str">
        <f t="shared" si="39"/>
        <v>Salida Nacional / National exit</v>
      </c>
      <c r="C962" s="46">
        <f>(Input!C$18*Input!C$185)*C675</f>
        <v>65582.521425268729</v>
      </c>
    </row>
    <row r="963" spans="1:3" ht="15" customHeight="1" x14ac:dyDescent="0.45">
      <c r="A963" s="36" t="str">
        <f t="shared" si="39"/>
        <v>41-16</v>
      </c>
      <c r="B963" s="4" t="str">
        <f t="shared" si="39"/>
        <v>Salida Nacional / National exit</v>
      </c>
      <c r="C963" s="46">
        <f>(Input!C$18*Input!C$185)*C676</f>
        <v>314029.39184486022</v>
      </c>
    </row>
    <row r="964" spans="1:3" ht="15" customHeight="1" x14ac:dyDescent="0.45">
      <c r="A964" s="36" t="str">
        <f t="shared" si="39"/>
        <v>43X.00</v>
      </c>
      <c r="B964" s="4" t="str">
        <f t="shared" si="39"/>
        <v>Salida Nacional / National exit</v>
      </c>
      <c r="C964" s="46">
        <f>(Input!C$18*Input!C$185)*C677</f>
        <v>1980779.6063174931</v>
      </c>
    </row>
    <row r="965" spans="1:3" ht="15" customHeight="1" x14ac:dyDescent="0.45">
      <c r="A965" s="36" t="str">
        <f t="shared" si="39"/>
        <v>45.01DXC</v>
      </c>
      <c r="B965" s="4" t="str">
        <f t="shared" si="39"/>
        <v>Salida Nacional / National exit</v>
      </c>
      <c r="C965" s="46">
        <f>(Input!C$18*Input!C$185)*C678</f>
        <v>298083.41930710955</v>
      </c>
    </row>
    <row r="966" spans="1:3" ht="15" customHeight="1" x14ac:dyDescent="0.45">
      <c r="A966" s="36" t="str">
        <f t="shared" si="39"/>
        <v>45.02</v>
      </c>
      <c r="B966" s="4" t="str">
        <f t="shared" si="39"/>
        <v>Salida Nacional / National exit</v>
      </c>
      <c r="C966" s="46">
        <f>(Input!C$18*Input!C$185)*C679</f>
        <v>181879.54944806616</v>
      </c>
    </row>
    <row r="967" spans="1:3" ht="15" customHeight="1" x14ac:dyDescent="0.45">
      <c r="A967" s="36" t="str">
        <f t="shared" si="39"/>
        <v>45.03</v>
      </c>
      <c r="B967" s="4" t="str">
        <f t="shared" si="39"/>
        <v>Salida Nacional / National exit</v>
      </c>
      <c r="C967" s="46">
        <f>(Input!C$18*Input!C$185)*C680</f>
        <v>73491.014400232889</v>
      </c>
    </row>
    <row r="968" spans="1:3" ht="15" customHeight="1" x14ac:dyDescent="0.45">
      <c r="A968" s="36" t="str">
        <f t="shared" si="39"/>
        <v>45.04</v>
      </c>
      <c r="B968" s="4" t="str">
        <f t="shared" si="39"/>
        <v>Salida Nacional / National exit</v>
      </c>
      <c r="C968" s="46">
        <f>(Input!C$18*Input!C$185)*C681</f>
        <v>2686849.026988924</v>
      </c>
    </row>
    <row r="969" spans="1:3" ht="15" customHeight="1" x14ac:dyDescent="0.45">
      <c r="A969" s="36" t="str">
        <f t="shared" si="39"/>
        <v>45-16</v>
      </c>
      <c r="B969" s="4" t="str">
        <f t="shared" si="39"/>
        <v>Salida Nacional / National exit</v>
      </c>
      <c r="C969" s="46">
        <f>(Input!C$18*Input!C$185)*C682</f>
        <v>313733.98212640249</v>
      </c>
    </row>
    <row r="970" spans="1:3" ht="15" customHeight="1" x14ac:dyDescent="0.45">
      <c r="A970" s="36" t="str">
        <f t="shared" si="39"/>
        <v>5D.03</v>
      </c>
      <c r="B970" s="4" t="str">
        <f t="shared" si="39"/>
        <v>Salida Nacional / National exit</v>
      </c>
      <c r="C970" s="46">
        <f>(Input!C$18*Input!C$185)*C683</f>
        <v>1251602.3477926124</v>
      </c>
    </row>
    <row r="971" spans="1:3" ht="15" customHeight="1" x14ac:dyDescent="0.45">
      <c r="A971" s="36" t="str">
        <f t="shared" si="39"/>
        <v>5D.03.04</v>
      </c>
      <c r="B971" s="4" t="str">
        <f t="shared" si="39"/>
        <v>Salida Nacional / National exit</v>
      </c>
      <c r="C971" s="46">
        <f>(Input!C$18*Input!C$185)*C684</f>
        <v>3631331.5382212494</v>
      </c>
    </row>
    <row r="972" spans="1:3" ht="15" customHeight="1" x14ac:dyDescent="0.45">
      <c r="A972" s="36" t="str">
        <f t="shared" si="39"/>
        <v>6</v>
      </c>
      <c r="B972" s="4" t="str">
        <f t="shared" si="39"/>
        <v>Salida Nacional / National exit</v>
      </c>
      <c r="C972" s="46">
        <f>(Input!C$18*Input!C$185)*C685</f>
        <v>2833670.2030970743</v>
      </c>
    </row>
    <row r="973" spans="1:3" ht="15" customHeight="1" x14ac:dyDescent="0.45">
      <c r="A973" s="36" t="str">
        <f t="shared" ref="A973:B992" si="40">A686</f>
        <v>6</v>
      </c>
      <c r="B973" s="4" t="str">
        <f t="shared" si="40"/>
        <v>Salida Nacional / National exit</v>
      </c>
      <c r="C973" s="46">
        <f>(Input!C$18*Input!C$185)*C686</f>
        <v>69008.339110236557</v>
      </c>
    </row>
    <row r="974" spans="1:3" ht="15" customHeight="1" x14ac:dyDescent="0.45">
      <c r="A974" s="36" t="str">
        <f t="shared" si="40"/>
        <v>7B</v>
      </c>
      <c r="B974" s="4" t="str">
        <f t="shared" si="40"/>
        <v>Salida Nacional / National exit</v>
      </c>
      <c r="C974" s="46">
        <f>(Input!C$18*Input!C$185)*C687</f>
        <v>47811.828822207703</v>
      </c>
    </row>
    <row r="975" spans="1:3" ht="15" customHeight="1" x14ac:dyDescent="0.45">
      <c r="A975" s="36" t="str">
        <f t="shared" si="40"/>
        <v>9E.C.</v>
      </c>
      <c r="B975" s="4" t="str">
        <f t="shared" si="40"/>
        <v>Salida Nacional / National exit</v>
      </c>
      <c r="C975" s="46">
        <f>(Input!C$18*Input!C$185)*C688</f>
        <v>289420.60104373295</v>
      </c>
    </row>
    <row r="976" spans="1:3" ht="15" customHeight="1" x14ac:dyDescent="0.45">
      <c r="A976" s="36" t="str">
        <f t="shared" si="40"/>
        <v>A1</v>
      </c>
      <c r="B976" s="4" t="str">
        <f t="shared" si="40"/>
        <v>Salida Nacional / National exit</v>
      </c>
      <c r="C976" s="46">
        <f>(Input!C$18*Input!C$185)*C689</f>
        <v>150795.46981726482</v>
      </c>
    </row>
    <row r="977" spans="1:3" ht="15" customHeight="1" x14ac:dyDescent="0.45">
      <c r="A977" s="36" t="str">
        <f t="shared" si="40"/>
        <v>A10</v>
      </c>
      <c r="B977" s="4" t="str">
        <f t="shared" si="40"/>
        <v>Salida Nacional / National exit</v>
      </c>
      <c r="C977" s="46">
        <f>(Input!C$18*Input!C$185)*C690</f>
        <v>411593.56047598459</v>
      </c>
    </row>
    <row r="978" spans="1:3" ht="15" customHeight="1" x14ac:dyDescent="0.45">
      <c r="A978" s="36" t="str">
        <f t="shared" si="40"/>
        <v>A3</v>
      </c>
      <c r="B978" s="4" t="str">
        <f t="shared" si="40"/>
        <v>Salida Nacional / National exit</v>
      </c>
      <c r="C978" s="46">
        <f>(Input!C$18*Input!C$185)*C691</f>
        <v>619580.35529341933</v>
      </c>
    </row>
    <row r="979" spans="1:3" ht="15" customHeight="1" x14ac:dyDescent="0.45">
      <c r="A979" s="36" t="str">
        <f t="shared" si="40"/>
        <v>A36L</v>
      </c>
      <c r="B979" s="4" t="str">
        <f t="shared" si="40"/>
        <v>Salida Nacional / National exit</v>
      </c>
      <c r="C979" s="46">
        <f>(Input!C$18*Input!C$185)*C692</f>
        <v>4573403.6070582597</v>
      </c>
    </row>
    <row r="980" spans="1:3" ht="15" customHeight="1" x14ac:dyDescent="0.45">
      <c r="A980" s="36" t="str">
        <f t="shared" si="40"/>
        <v>A5A</v>
      </c>
      <c r="B980" s="4" t="str">
        <f t="shared" si="40"/>
        <v>Salida Nacional / National exit</v>
      </c>
      <c r="C980" s="46">
        <f>(Input!C$18*Input!C$185)*C693</f>
        <v>11725.715191699928</v>
      </c>
    </row>
    <row r="981" spans="1:3" ht="15" customHeight="1" x14ac:dyDescent="0.45">
      <c r="A981" s="36" t="str">
        <f t="shared" si="40"/>
        <v>A6</v>
      </c>
      <c r="B981" s="4" t="str">
        <f t="shared" si="40"/>
        <v>Salida Nacional / National exit</v>
      </c>
      <c r="C981" s="46">
        <f>(Input!C$18*Input!C$185)*C694</f>
        <v>74166.980491204144</v>
      </c>
    </row>
    <row r="982" spans="1:3" ht="15" customHeight="1" x14ac:dyDescent="0.45">
      <c r="A982" s="36" t="str">
        <f t="shared" si="40"/>
        <v>A7</v>
      </c>
      <c r="B982" s="4" t="str">
        <f t="shared" si="40"/>
        <v>Salida Nacional / National exit</v>
      </c>
      <c r="C982" s="46">
        <f>(Input!C$18*Input!C$185)*C695</f>
        <v>3938.8052183849732</v>
      </c>
    </row>
    <row r="983" spans="1:3" ht="15" customHeight="1" x14ac:dyDescent="0.45">
      <c r="A983" s="36" t="str">
        <f t="shared" si="40"/>
        <v>A7</v>
      </c>
      <c r="B983" s="4" t="str">
        <f t="shared" si="40"/>
        <v>Salida Nacional / National exit</v>
      </c>
      <c r="C983" s="46">
        <f>(Input!C$18*Input!C$185)*C696</f>
        <v>5230.8234200767492</v>
      </c>
    </row>
    <row r="984" spans="1:3" ht="15" customHeight="1" x14ac:dyDescent="0.45">
      <c r="A984" s="36" t="str">
        <f t="shared" si="40"/>
        <v>A9</v>
      </c>
      <c r="B984" s="4" t="str">
        <f t="shared" si="40"/>
        <v>Salida Nacional / National exit</v>
      </c>
      <c r="C984" s="46">
        <f>(Input!C$18*Input!C$185)*C697</f>
        <v>872961.79683814861</v>
      </c>
    </row>
    <row r="985" spans="1:3" ht="15" customHeight="1" x14ac:dyDescent="0.45">
      <c r="A985" s="36" t="str">
        <f t="shared" si="40"/>
        <v>A9A</v>
      </c>
      <c r="B985" s="4" t="str">
        <f t="shared" si="40"/>
        <v>Salida Nacional / National exit</v>
      </c>
      <c r="C985" s="46">
        <f>(Input!C$18*Input!C$185)*C698</f>
        <v>35724.878112487961</v>
      </c>
    </row>
    <row r="986" spans="1:3" ht="15" customHeight="1" x14ac:dyDescent="0.45">
      <c r="A986" s="36" t="str">
        <f t="shared" si="40"/>
        <v>A9B</v>
      </c>
      <c r="B986" s="4" t="str">
        <f t="shared" si="40"/>
        <v>Salida Nacional / National exit</v>
      </c>
      <c r="C986" s="46">
        <f>(Input!C$18*Input!C$185)*C699</f>
        <v>25731.518750341969</v>
      </c>
    </row>
    <row r="987" spans="1:3" ht="15" customHeight="1" x14ac:dyDescent="0.45">
      <c r="A987" s="36" t="str">
        <f t="shared" si="40"/>
        <v>B02</v>
      </c>
      <c r="B987" s="4" t="str">
        <f t="shared" si="40"/>
        <v>Salida Nacional / National exit</v>
      </c>
      <c r="C987" s="46">
        <f>(Input!C$18*Input!C$185)*C700</f>
        <v>164864.49865003087</v>
      </c>
    </row>
    <row r="988" spans="1:3" ht="15" customHeight="1" x14ac:dyDescent="0.45">
      <c r="A988" s="36" t="str">
        <f t="shared" si="40"/>
        <v>B04</v>
      </c>
      <c r="B988" s="4" t="str">
        <f t="shared" si="40"/>
        <v>Salida Nacional / National exit</v>
      </c>
      <c r="C988" s="46">
        <f>(Input!C$18*Input!C$185)*C701</f>
        <v>697939.57600502705</v>
      </c>
    </row>
    <row r="989" spans="1:3" ht="15" customHeight="1" x14ac:dyDescent="0.45">
      <c r="A989" s="36" t="str">
        <f t="shared" si="40"/>
        <v>B05</v>
      </c>
      <c r="B989" s="4" t="str">
        <f t="shared" si="40"/>
        <v>Salida Nacional / National exit</v>
      </c>
      <c r="C989" s="46">
        <f>(Input!C$18*Input!C$185)*C702</f>
        <v>282114.41063253972</v>
      </c>
    </row>
    <row r="990" spans="1:3" ht="15" customHeight="1" x14ac:dyDescent="0.45">
      <c r="A990" s="36" t="str">
        <f t="shared" si="40"/>
        <v>B07</v>
      </c>
      <c r="B990" s="4" t="str">
        <f t="shared" si="40"/>
        <v>Salida Nacional / National exit</v>
      </c>
      <c r="C990" s="46">
        <f>(Input!C$18*Input!C$185)*C703</f>
        <v>314864.51279627299</v>
      </c>
    </row>
    <row r="991" spans="1:3" ht="15" customHeight="1" x14ac:dyDescent="0.45">
      <c r="A991" s="36" t="str">
        <f t="shared" si="40"/>
        <v>B08</v>
      </c>
      <c r="B991" s="4" t="str">
        <f t="shared" si="40"/>
        <v>Salida Nacional / National exit</v>
      </c>
      <c r="C991" s="46">
        <f>(Input!C$18*Input!C$185)*C704</f>
        <v>40726.985170143475</v>
      </c>
    </row>
    <row r="992" spans="1:3" ht="15" customHeight="1" x14ac:dyDescent="0.45">
      <c r="A992" s="36" t="str">
        <f t="shared" si="40"/>
        <v>B10</v>
      </c>
      <c r="B992" s="4" t="str">
        <f t="shared" si="40"/>
        <v>Salida Nacional / National exit</v>
      </c>
      <c r="C992" s="46">
        <f>(Input!C$18*Input!C$185)*C705</f>
        <v>693398.31159464747</v>
      </c>
    </row>
    <row r="993" spans="1:3" ht="15" customHeight="1" x14ac:dyDescent="0.45">
      <c r="A993" s="36" t="str">
        <f t="shared" ref="A993:B1012" si="41">A706</f>
        <v>B10</v>
      </c>
      <c r="B993" s="4" t="str">
        <f t="shared" si="41"/>
        <v>Salida Nacional / National exit</v>
      </c>
      <c r="C993" s="46">
        <f>(Input!C$18*Input!C$185)*C706</f>
        <v>501436.28449679667</v>
      </c>
    </row>
    <row r="994" spans="1:3" ht="15" customHeight="1" x14ac:dyDescent="0.45">
      <c r="A994" s="36" t="str">
        <f t="shared" si="41"/>
        <v>B18</v>
      </c>
      <c r="B994" s="4" t="str">
        <f t="shared" si="41"/>
        <v>Salida Nacional / National exit</v>
      </c>
      <c r="C994" s="46">
        <f>(Input!C$18*Input!C$185)*C707</f>
        <v>2676495.473345363</v>
      </c>
    </row>
    <row r="995" spans="1:3" ht="15" customHeight="1" x14ac:dyDescent="0.45">
      <c r="A995" s="36" t="str">
        <f t="shared" si="41"/>
        <v>B19</v>
      </c>
      <c r="B995" s="4" t="str">
        <f t="shared" si="41"/>
        <v>Salida Nacional / National exit</v>
      </c>
      <c r="C995" s="46">
        <f>(Input!C$18*Input!C$185)*C708</f>
        <v>1240654.415227927</v>
      </c>
    </row>
    <row r="996" spans="1:3" ht="15" customHeight="1" x14ac:dyDescent="0.45">
      <c r="A996" s="36" t="str">
        <f t="shared" si="41"/>
        <v>B20</v>
      </c>
      <c r="B996" s="4" t="str">
        <f t="shared" si="41"/>
        <v>Salida Nacional / National exit</v>
      </c>
      <c r="C996" s="46">
        <f>(Input!C$18*Input!C$185)*C709</f>
        <v>1740704.7492318552</v>
      </c>
    </row>
    <row r="997" spans="1:3" ht="15" customHeight="1" x14ac:dyDescent="0.45">
      <c r="A997" s="36" t="str">
        <f t="shared" si="41"/>
        <v>BIO MADRID</v>
      </c>
      <c r="B997" s="4" t="str">
        <f t="shared" si="41"/>
        <v>Salida Nacional / National exit</v>
      </c>
      <c r="C997" s="46">
        <f>(Input!C$18*Input!C$185)*C710</f>
        <v>1358.3291423997121</v>
      </c>
    </row>
    <row r="998" spans="1:3" ht="15" customHeight="1" x14ac:dyDescent="0.45">
      <c r="A998" s="36" t="str">
        <f t="shared" si="41"/>
        <v>B22</v>
      </c>
      <c r="B998" s="4" t="str">
        <f t="shared" si="41"/>
        <v>Salida Nacional / National exit</v>
      </c>
      <c r="C998" s="46">
        <f>(Input!C$18*Input!C$185)*C711</f>
        <v>1192644.8027539365</v>
      </c>
    </row>
    <row r="999" spans="1:3" ht="15" customHeight="1" x14ac:dyDescent="0.45">
      <c r="A999" s="36" t="str">
        <f t="shared" si="41"/>
        <v>C1.01</v>
      </c>
      <c r="B999" s="4" t="str">
        <f t="shared" si="41"/>
        <v>Salida Nacional / National exit</v>
      </c>
      <c r="C999" s="46">
        <f>(Input!C$18*Input!C$185)*C712</f>
        <v>89770.464826884359</v>
      </c>
    </row>
    <row r="1000" spans="1:3" ht="15" customHeight="1" x14ac:dyDescent="0.45">
      <c r="A1000" s="36" t="str">
        <f t="shared" si="41"/>
        <v>C2X.01</v>
      </c>
      <c r="B1000" s="4" t="str">
        <f t="shared" si="41"/>
        <v>Salida Nacional / National exit</v>
      </c>
      <c r="C1000" s="46">
        <f>(Input!C$18*Input!C$185)*C713</f>
        <v>40914.541088764825</v>
      </c>
    </row>
    <row r="1001" spans="1:3" ht="15" customHeight="1" x14ac:dyDescent="0.45">
      <c r="A1001" s="36" t="str">
        <f t="shared" si="41"/>
        <v>CC.BE</v>
      </c>
      <c r="B1001" s="4" t="str">
        <f t="shared" si="41"/>
        <v>Salida Nacional / National exit</v>
      </c>
      <c r="C1001" s="46">
        <f>(Input!C$18*Input!C$185)*C714</f>
        <v>2847679.849436623</v>
      </c>
    </row>
    <row r="1002" spans="1:3" ht="15" customHeight="1" x14ac:dyDescent="0.45">
      <c r="A1002" s="36" t="str">
        <f t="shared" si="41"/>
        <v>CC.CT.E</v>
      </c>
      <c r="B1002" s="4" t="str">
        <f t="shared" si="41"/>
        <v>Salida Nacional / National exit</v>
      </c>
      <c r="C1002" s="46">
        <f>(Input!C$18*Input!C$185)*C715</f>
        <v>2375478.2713583661</v>
      </c>
    </row>
    <row r="1003" spans="1:3" ht="15" customHeight="1" x14ac:dyDescent="0.45">
      <c r="A1003" s="36" t="str">
        <f t="shared" si="41"/>
        <v>CC.CT.E</v>
      </c>
      <c r="B1003" s="4" t="str">
        <f t="shared" si="41"/>
        <v>Salida Nacional / National exit</v>
      </c>
      <c r="C1003" s="46">
        <f>(Input!C$18*Input!C$185)*C716</f>
        <v>1031196.5981219364</v>
      </c>
    </row>
    <row r="1004" spans="1:3" ht="15" customHeight="1" x14ac:dyDescent="0.45">
      <c r="A1004" s="36" t="str">
        <f t="shared" si="41"/>
        <v>CC.PV.BBE</v>
      </c>
      <c r="B1004" s="4" t="str">
        <f t="shared" si="41"/>
        <v>Salida Nacional / National exit</v>
      </c>
      <c r="C1004" s="46">
        <f>(Input!C$18*Input!C$185)*C717</f>
        <v>760903.94465950038</v>
      </c>
    </row>
    <row r="1005" spans="1:3" ht="15" customHeight="1" x14ac:dyDescent="0.45">
      <c r="A1005" s="36" t="str">
        <f t="shared" si="41"/>
        <v>CC.SG.UF</v>
      </c>
      <c r="B1005" s="4" t="str">
        <f t="shared" si="41"/>
        <v>Salida Nacional / National exit</v>
      </c>
      <c r="C1005" s="46">
        <f>(Input!C$18*Input!C$185)*C718</f>
        <v>1267781.886545741</v>
      </c>
    </row>
    <row r="1006" spans="1:3" ht="15" customHeight="1" x14ac:dyDescent="0.45">
      <c r="A1006" s="36" t="str">
        <f t="shared" si="41"/>
        <v>CC.SON.E</v>
      </c>
      <c r="B1006" s="4" t="str">
        <f t="shared" si="41"/>
        <v>Salida Nacional / National exit</v>
      </c>
      <c r="C1006" s="46">
        <f>(Input!C$18*Input!C$185)*C719</f>
        <v>2252531.3479452683</v>
      </c>
    </row>
    <row r="1007" spans="1:3" ht="15" customHeight="1" x14ac:dyDescent="0.45">
      <c r="A1007" s="36" t="str">
        <f t="shared" si="41"/>
        <v>D01A</v>
      </c>
      <c r="B1007" s="4" t="str">
        <f t="shared" si="41"/>
        <v>Salida Nacional / National exit</v>
      </c>
      <c r="C1007" s="46">
        <f>(Input!C$18*Input!C$185)*C720</f>
        <v>985.5547551302385</v>
      </c>
    </row>
    <row r="1008" spans="1:3" ht="15" customHeight="1" x14ac:dyDescent="0.45">
      <c r="A1008" s="36" t="str">
        <f t="shared" si="41"/>
        <v>D03A</v>
      </c>
      <c r="B1008" s="4" t="str">
        <f t="shared" si="41"/>
        <v>Salida Nacional / National exit</v>
      </c>
      <c r="C1008" s="46">
        <f>(Input!C$18*Input!C$185)*C721</f>
        <v>74780.291677060493</v>
      </c>
    </row>
    <row r="1009" spans="1:3" ht="15" customHeight="1" x14ac:dyDescent="0.45">
      <c r="A1009" s="36" t="str">
        <f t="shared" si="41"/>
        <v>D04</v>
      </c>
      <c r="B1009" s="4" t="str">
        <f t="shared" si="41"/>
        <v>Salida Nacional / National exit</v>
      </c>
      <c r="C1009" s="46">
        <f>(Input!C$18*Input!C$185)*C722</f>
        <v>100088.65441423623</v>
      </c>
    </row>
    <row r="1010" spans="1:3" ht="15" customHeight="1" x14ac:dyDescent="0.45">
      <c r="A1010" s="36" t="str">
        <f t="shared" si="41"/>
        <v>D06</v>
      </c>
      <c r="B1010" s="4" t="str">
        <f t="shared" si="41"/>
        <v>Salida Nacional / National exit</v>
      </c>
      <c r="C1010" s="46">
        <f>(Input!C$18*Input!C$185)*C723</f>
        <v>38204.998045260581</v>
      </c>
    </row>
    <row r="1011" spans="1:3" ht="15" customHeight="1" x14ac:dyDescent="0.45">
      <c r="A1011" s="36" t="str">
        <f t="shared" si="41"/>
        <v>D06A</v>
      </c>
      <c r="B1011" s="4" t="str">
        <f t="shared" si="41"/>
        <v>Salida Nacional / National exit</v>
      </c>
      <c r="C1011" s="46">
        <f>(Input!C$18*Input!C$185)*C724</f>
        <v>12879.489968823447</v>
      </c>
    </row>
    <row r="1012" spans="1:3" ht="15" customHeight="1" x14ac:dyDescent="0.45">
      <c r="A1012" s="36" t="str">
        <f t="shared" si="41"/>
        <v>D07</v>
      </c>
      <c r="B1012" s="4" t="str">
        <f t="shared" si="41"/>
        <v>Salida Nacional / National exit</v>
      </c>
      <c r="C1012" s="46">
        <f>(Input!C$18*Input!C$185)*C725</f>
        <v>1053955.7772921389</v>
      </c>
    </row>
    <row r="1013" spans="1:3" ht="15" customHeight="1" x14ac:dyDescent="0.45">
      <c r="A1013" s="36" t="str">
        <f t="shared" ref="A1013:B1032" si="42">A726</f>
        <v>D07</v>
      </c>
      <c r="B1013" s="4" t="str">
        <f t="shared" si="42"/>
        <v>Salida Nacional / National exit</v>
      </c>
      <c r="C1013" s="46">
        <f>(Input!C$18*Input!C$185)*C726</f>
        <v>93025.304073388077</v>
      </c>
    </row>
    <row r="1014" spans="1:3" ht="15" customHeight="1" x14ac:dyDescent="0.45">
      <c r="A1014" s="36" t="str">
        <f t="shared" si="42"/>
        <v>D07A</v>
      </c>
      <c r="B1014" s="4" t="str">
        <f t="shared" si="42"/>
        <v>Salida Nacional / National exit</v>
      </c>
      <c r="C1014" s="46">
        <f>(Input!C$18*Input!C$185)*C727</f>
        <v>5269.6721723086239</v>
      </c>
    </row>
    <row r="1015" spans="1:3" ht="15" customHeight="1" x14ac:dyDescent="0.45">
      <c r="A1015" s="36" t="str">
        <f t="shared" si="42"/>
        <v>D08A</v>
      </c>
      <c r="B1015" s="4" t="str">
        <f t="shared" si="42"/>
        <v>Salida Nacional / National exit</v>
      </c>
      <c r="C1015" s="46">
        <f>(Input!C$18*Input!C$185)*C728</f>
        <v>3462.2123057576882</v>
      </c>
    </row>
    <row r="1016" spans="1:3" ht="15" customHeight="1" x14ac:dyDescent="0.45">
      <c r="A1016" s="36" t="str">
        <f t="shared" si="42"/>
        <v>D10A</v>
      </c>
      <c r="B1016" s="4" t="str">
        <f t="shared" si="42"/>
        <v>Salida Nacional / National exit</v>
      </c>
      <c r="C1016" s="46">
        <f>(Input!C$18*Input!C$185)*C729</f>
        <v>8207.904117299784</v>
      </c>
    </row>
    <row r="1017" spans="1:3" ht="15" customHeight="1" x14ac:dyDescent="0.45">
      <c r="A1017" s="36" t="str">
        <f t="shared" si="42"/>
        <v>D12A</v>
      </c>
      <c r="B1017" s="4" t="str">
        <f t="shared" si="42"/>
        <v>Salida Nacional / National exit</v>
      </c>
      <c r="C1017" s="46">
        <f>(Input!C$18*Input!C$185)*C730</f>
        <v>10594.079536441988</v>
      </c>
    </row>
    <row r="1018" spans="1:3" ht="15" customHeight="1" x14ac:dyDescent="0.45">
      <c r="A1018" s="36" t="str">
        <f t="shared" si="42"/>
        <v>D13</v>
      </c>
      <c r="B1018" s="4" t="str">
        <f t="shared" si="42"/>
        <v>Salida Nacional / National exit</v>
      </c>
      <c r="C1018" s="46">
        <f>(Input!C$18*Input!C$185)*C731</f>
        <v>15827.434136043466</v>
      </c>
    </row>
    <row r="1019" spans="1:3" ht="15" customHeight="1" x14ac:dyDescent="0.45">
      <c r="A1019" s="36" t="str">
        <f t="shared" si="42"/>
        <v>D13A</v>
      </c>
      <c r="B1019" s="4" t="str">
        <f t="shared" si="42"/>
        <v>Salida Nacional / National exit</v>
      </c>
      <c r="C1019" s="46">
        <f>(Input!C$18*Input!C$185)*C732</f>
        <v>13060.59597588884</v>
      </c>
    </row>
    <row r="1020" spans="1:3" ht="15" customHeight="1" x14ac:dyDescent="0.45">
      <c r="A1020" s="36" t="str">
        <f t="shared" si="42"/>
        <v>D14</v>
      </c>
      <c r="B1020" s="4" t="str">
        <f t="shared" si="42"/>
        <v>Salida Nacional / National exit</v>
      </c>
      <c r="C1020" s="46">
        <f>(Input!C$18*Input!C$185)*C733</f>
        <v>3435.2161388352506</v>
      </c>
    </row>
    <row r="1021" spans="1:3" ht="15" customHeight="1" x14ac:dyDescent="0.45">
      <c r="A1021" s="36" t="str">
        <f t="shared" si="42"/>
        <v>D15</v>
      </c>
      <c r="B1021" s="4" t="str">
        <f t="shared" si="42"/>
        <v>Salida Nacional / National exit</v>
      </c>
      <c r="C1021" s="46">
        <f>(Input!C$18*Input!C$185)*C734</f>
        <v>9379.5578562798364</v>
      </c>
    </row>
    <row r="1022" spans="1:3" ht="15" customHeight="1" x14ac:dyDescent="0.45">
      <c r="A1022" s="36" t="str">
        <f t="shared" si="42"/>
        <v>D16</v>
      </c>
      <c r="B1022" s="4" t="str">
        <f t="shared" si="42"/>
        <v>Salida Nacional / National exit</v>
      </c>
      <c r="C1022" s="46">
        <f>(Input!C$18*Input!C$185)*C735</f>
        <v>191427.80362903982</v>
      </c>
    </row>
    <row r="1023" spans="1:3" ht="15" customHeight="1" x14ac:dyDescent="0.45">
      <c r="A1023" s="36" t="str">
        <f t="shared" si="42"/>
        <v>D16</v>
      </c>
      <c r="B1023" s="4" t="str">
        <f t="shared" si="42"/>
        <v>Salida Nacional / National exit</v>
      </c>
      <c r="C1023" s="46">
        <f>(Input!C$18*Input!C$185)*C736</f>
        <v>332773.22197445889</v>
      </c>
    </row>
    <row r="1024" spans="1:3" ht="15" customHeight="1" x14ac:dyDescent="0.45">
      <c r="A1024" s="36" t="str">
        <f t="shared" si="42"/>
        <v>E01</v>
      </c>
      <c r="B1024" s="4" t="str">
        <f t="shared" si="42"/>
        <v>Salida Nacional / National exit</v>
      </c>
      <c r="C1024" s="46">
        <f>(Input!C$18*Input!C$185)*C737</f>
        <v>57887.514268797953</v>
      </c>
    </row>
    <row r="1025" spans="1:3" ht="15" customHeight="1" x14ac:dyDescent="0.45">
      <c r="A1025" s="36" t="str">
        <f t="shared" si="42"/>
        <v>E02</v>
      </c>
      <c r="B1025" s="4" t="str">
        <f t="shared" si="42"/>
        <v>Salida Nacional / National exit</v>
      </c>
      <c r="C1025" s="46">
        <f>(Input!C$18*Input!C$185)*C738</f>
        <v>297416.52097356063</v>
      </c>
    </row>
    <row r="1026" spans="1:3" ht="15" customHeight="1" x14ac:dyDescent="0.45">
      <c r="A1026" s="36" t="str">
        <f t="shared" si="42"/>
        <v>E15</v>
      </c>
      <c r="B1026" s="4" t="str">
        <f t="shared" si="42"/>
        <v>Salida Nacional / National exit</v>
      </c>
      <c r="C1026" s="46">
        <f>(Input!C$18*Input!C$185)*C739</f>
        <v>277466.8349334902</v>
      </c>
    </row>
    <row r="1027" spans="1:3" ht="15" customHeight="1" x14ac:dyDescent="0.45">
      <c r="A1027" s="36" t="str">
        <f t="shared" si="42"/>
        <v>EG01</v>
      </c>
      <c r="B1027" s="4" t="str">
        <f t="shared" si="42"/>
        <v>Salida Nacional / National exit</v>
      </c>
      <c r="C1027" s="46">
        <f>(Input!C$18*Input!C$185)*C740</f>
        <v>488688.59843884734</v>
      </c>
    </row>
    <row r="1028" spans="1:3" ht="15" customHeight="1" x14ac:dyDescent="0.45">
      <c r="A1028" s="36" t="str">
        <f t="shared" si="42"/>
        <v>F00</v>
      </c>
      <c r="B1028" s="4" t="str">
        <f t="shared" si="42"/>
        <v>Salida Nacional / National exit</v>
      </c>
      <c r="C1028" s="46">
        <f>(Input!C$18*Input!C$185)*C741</f>
        <v>1815530.3262221646</v>
      </c>
    </row>
    <row r="1029" spans="1:3" ht="15" customHeight="1" x14ac:dyDescent="0.45">
      <c r="A1029" s="36" t="str">
        <f t="shared" si="42"/>
        <v>F02</v>
      </c>
      <c r="B1029" s="4" t="str">
        <f t="shared" si="42"/>
        <v>Salida Nacional / National exit</v>
      </c>
      <c r="C1029" s="46">
        <f>(Input!C$18*Input!C$185)*C742</f>
        <v>3640506.6838033707</v>
      </c>
    </row>
    <row r="1030" spans="1:3" ht="15" customHeight="1" x14ac:dyDescent="0.45">
      <c r="A1030" s="36" t="str">
        <f t="shared" si="42"/>
        <v>F06.2</v>
      </c>
      <c r="B1030" s="4" t="str">
        <f t="shared" si="42"/>
        <v>Salida Nacional / National exit</v>
      </c>
      <c r="C1030" s="46">
        <f>(Input!C$18*Input!C$185)*C743</f>
        <v>34731.920854641168</v>
      </c>
    </row>
    <row r="1031" spans="1:3" ht="15" customHeight="1" x14ac:dyDescent="0.45">
      <c r="A1031" s="36" t="str">
        <f t="shared" si="42"/>
        <v>F07</v>
      </c>
      <c r="B1031" s="4" t="str">
        <f t="shared" si="42"/>
        <v>Salida Nacional / National exit</v>
      </c>
      <c r="C1031" s="46">
        <f>(Input!C$18*Input!C$185)*C744</f>
        <v>583888.50966505462</v>
      </c>
    </row>
    <row r="1032" spans="1:3" ht="15" customHeight="1" x14ac:dyDescent="0.45">
      <c r="A1032" s="36" t="str">
        <f t="shared" si="42"/>
        <v>F07.01</v>
      </c>
      <c r="B1032" s="4" t="str">
        <f t="shared" si="42"/>
        <v>Salida Nacional / National exit</v>
      </c>
      <c r="C1032" s="46">
        <f>(Input!C$18*Input!C$185)*C745</f>
        <v>4553.4870273929537</v>
      </c>
    </row>
    <row r="1033" spans="1:3" ht="15" customHeight="1" x14ac:dyDescent="0.45">
      <c r="A1033" s="36" t="str">
        <f t="shared" ref="A1033:B1052" si="43">A746</f>
        <v>F07.01</v>
      </c>
      <c r="B1033" s="4" t="str">
        <f t="shared" si="43"/>
        <v>Salida Nacional / National exit</v>
      </c>
      <c r="C1033" s="46">
        <f>(Input!C$18*Input!C$185)*C746</f>
        <v>1294.7901844960379</v>
      </c>
    </row>
    <row r="1034" spans="1:3" ht="15" customHeight="1" x14ac:dyDescent="0.45">
      <c r="A1034" s="36" t="str">
        <f t="shared" si="43"/>
        <v>F08</v>
      </c>
      <c r="B1034" s="4" t="str">
        <f t="shared" si="43"/>
        <v>Salida Nacional / National exit</v>
      </c>
      <c r="C1034" s="46">
        <f>(Input!C$18*Input!C$185)*C747</f>
        <v>327673.06213506981</v>
      </c>
    </row>
    <row r="1035" spans="1:3" ht="15" customHeight="1" x14ac:dyDescent="0.45">
      <c r="A1035" s="36" t="str">
        <f t="shared" si="43"/>
        <v>F09</v>
      </c>
      <c r="B1035" s="4" t="str">
        <f t="shared" si="43"/>
        <v>Salida Nacional / National exit</v>
      </c>
      <c r="C1035" s="46">
        <f>(Input!C$18*Input!C$185)*C748</f>
        <v>980.51952912156855</v>
      </c>
    </row>
    <row r="1036" spans="1:3" ht="15" customHeight="1" x14ac:dyDescent="0.45">
      <c r="A1036" s="36" t="str">
        <f t="shared" si="43"/>
        <v>F11</v>
      </c>
      <c r="B1036" s="4" t="str">
        <f t="shared" si="43"/>
        <v>Salida Nacional / National exit</v>
      </c>
      <c r="C1036" s="46">
        <f>(Input!C$18*Input!C$185)*C749</f>
        <v>2917.0111490455893</v>
      </c>
    </row>
    <row r="1037" spans="1:3" ht="15" customHeight="1" x14ac:dyDescent="0.45">
      <c r="A1037" s="36" t="str">
        <f t="shared" si="43"/>
        <v>F13</v>
      </c>
      <c r="B1037" s="4" t="str">
        <f t="shared" si="43"/>
        <v>Salida Nacional / National exit</v>
      </c>
      <c r="C1037" s="46">
        <f>(Input!C$18*Input!C$185)*C750</f>
        <v>113399.40967688875</v>
      </c>
    </row>
    <row r="1038" spans="1:3" ht="15" customHeight="1" x14ac:dyDescent="0.45">
      <c r="A1038" s="36" t="str">
        <f t="shared" si="43"/>
        <v>F14</v>
      </c>
      <c r="B1038" s="4" t="str">
        <f t="shared" si="43"/>
        <v>Salida Nacional / National exit</v>
      </c>
      <c r="C1038" s="46">
        <f>(Input!C$18*Input!C$185)*C751</f>
        <v>66357.63015859999</v>
      </c>
    </row>
    <row r="1039" spans="1:3" ht="15" customHeight="1" x14ac:dyDescent="0.45">
      <c r="A1039" s="36" t="str">
        <f t="shared" si="43"/>
        <v>F19</v>
      </c>
      <c r="B1039" s="4" t="str">
        <f t="shared" si="43"/>
        <v>Salida Nacional / National exit</v>
      </c>
      <c r="C1039" s="46">
        <f>(Input!C$18*Input!C$185)*C752</f>
        <v>1728497.0843871734</v>
      </c>
    </row>
    <row r="1040" spans="1:3" ht="15" customHeight="1" x14ac:dyDescent="0.45">
      <c r="A1040" s="36" t="str">
        <f t="shared" si="43"/>
        <v>F21</v>
      </c>
      <c r="B1040" s="4" t="str">
        <f t="shared" si="43"/>
        <v>Salida Nacional / National exit</v>
      </c>
      <c r="C1040" s="46">
        <f>(Input!C$18*Input!C$185)*C753</f>
        <v>198380.16560057414</v>
      </c>
    </row>
    <row r="1041" spans="1:3" ht="15" customHeight="1" x14ac:dyDescent="0.45">
      <c r="A1041" s="36" t="str">
        <f t="shared" si="43"/>
        <v>F23</v>
      </c>
      <c r="B1041" s="4" t="str">
        <f t="shared" si="43"/>
        <v>Salida Nacional / National exit</v>
      </c>
      <c r="C1041" s="46">
        <f>(Input!C$18*Input!C$185)*C754</f>
        <v>24035.709648722263</v>
      </c>
    </row>
    <row r="1042" spans="1:3" ht="15" customHeight="1" x14ac:dyDescent="0.45">
      <c r="A1042" s="36" t="str">
        <f t="shared" si="43"/>
        <v>F25</v>
      </c>
      <c r="B1042" s="4" t="str">
        <f t="shared" si="43"/>
        <v>Salida Nacional / National exit</v>
      </c>
      <c r="C1042" s="46">
        <f>(Input!C$18*Input!C$185)*C755</f>
        <v>200088.50642228691</v>
      </c>
    </row>
    <row r="1043" spans="1:3" ht="15" customHeight="1" x14ac:dyDescent="0.45">
      <c r="A1043" s="36" t="str">
        <f t="shared" si="43"/>
        <v>F25</v>
      </c>
      <c r="B1043" s="4" t="str">
        <f t="shared" si="43"/>
        <v>Salida Nacional / National exit</v>
      </c>
      <c r="C1043" s="46">
        <f>(Input!C$18*Input!C$185)*C756</f>
        <v>1858907.5310772075</v>
      </c>
    </row>
    <row r="1044" spans="1:3" ht="15" customHeight="1" x14ac:dyDescent="0.45">
      <c r="A1044" s="36" t="str">
        <f t="shared" si="43"/>
        <v>F26.02</v>
      </c>
      <c r="B1044" s="4" t="str">
        <f t="shared" si="43"/>
        <v>Salida Nacional / National exit</v>
      </c>
      <c r="C1044" s="46">
        <f>(Input!C$18*Input!C$185)*C757</f>
        <v>70635.580462582337</v>
      </c>
    </row>
    <row r="1045" spans="1:3" ht="15" customHeight="1" x14ac:dyDescent="0.45">
      <c r="A1045" s="36" t="str">
        <f t="shared" si="43"/>
        <v>F26A</v>
      </c>
      <c r="B1045" s="4" t="str">
        <f t="shared" si="43"/>
        <v>Salida Nacional / National exit</v>
      </c>
      <c r="C1045" s="46">
        <f>(Input!C$18*Input!C$185)*C758</f>
        <v>147450.80410327317</v>
      </c>
    </row>
    <row r="1046" spans="1:3" ht="15" customHeight="1" x14ac:dyDescent="0.45">
      <c r="A1046" s="36" t="str">
        <f t="shared" si="43"/>
        <v>F27</v>
      </c>
      <c r="B1046" s="4" t="str">
        <f t="shared" si="43"/>
        <v>Salida Nacional / National exit</v>
      </c>
      <c r="C1046" s="46">
        <f>(Input!C$18*Input!C$185)*C759</f>
        <v>101605.41943257785</v>
      </c>
    </row>
    <row r="1047" spans="1:3" ht="15" customHeight="1" x14ac:dyDescent="0.45">
      <c r="A1047" s="36" t="str">
        <f t="shared" si="43"/>
        <v>F28</v>
      </c>
      <c r="B1047" s="4" t="str">
        <f t="shared" si="43"/>
        <v>Salida Nacional / National exit</v>
      </c>
      <c r="C1047" s="46">
        <f>(Input!C$18*Input!C$185)*C760</f>
        <v>996774.12795591506</v>
      </c>
    </row>
    <row r="1048" spans="1:3" ht="15" customHeight="1" x14ac:dyDescent="0.45">
      <c r="A1048" s="36" t="str">
        <f t="shared" si="43"/>
        <v>G03</v>
      </c>
      <c r="B1048" s="4" t="str">
        <f t="shared" si="43"/>
        <v>Salida Nacional / National exit</v>
      </c>
      <c r="C1048" s="46">
        <f>(Input!C$18*Input!C$185)*C761</f>
        <v>455677.90291446977</v>
      </c>
    </row>
    <row r="1049" spans="1:3" ht="15" customHeight="1" x14ac:dyDescent="0.45">
      <c r="A1049" s="36" t="str">
        <f t="shared" si="43"/>
        <v>G04</v>
      </c>
      <c r="B1049" s="4" t="str">
        <f t="shared" si="43"/>
        <v>Salida Nacional / National exit</v>
      </c>
      <c r="C1049" s="46">
        <f>(Input!C$18*Input!C$185)*C762</f>
        <v>56423.200984559131</v>
      </c>
    </row>
    <row r="1050" spans="1:3" ht="15" customHeight="1" x14ac:dyDescent="0.45">
      <c r="A1050" s="36" t="str">
        <f t="shared" si="43"/>
        <v>G07</v>
      </c>
      <c r="B1050" s="4" t="str">
        <f t="shared" si="43"/>
        <v>Salida Nacional / National exit</v>
      </c>
      <c r="C1050" s="46">
        <f>(Input!C$18*Input!C$185)*C763</f>
        <v>525307.05124520534</v>
      </c>
    </row>
    <row r="1051" spans="1:3" ht="15" customHeight="1" x14ac:dyDescent="0.45">
      <c r="A1051" s="36" t="str">
        <f t="shared" si="43"/>
        <v>H1</v>
      </c>
      <c r="B1051" s="4" t="str">
        <f t="shared" si="43"/>
        <v>Salida Nacional / National exit</v>
      </c>
      <c r="C1051" s="46">
        <f>(Input!C$18*Input!C$185)*C764</f>
        <v>60006.182733343368</v>
      </c>
    </row>
    <row r="1052" spans="1:3" ht="15" customHeight="1" x14ac:dyDescent="0.45">
      <c r="A1052" s="36" t="str">
        <f t="shared" si="43"/>
        <v>H72.1</v>
      </c>
      <c r="B1052" s="4" t="str">
        <f t="shared" si="43"/>
        <v>Salida Nacional / National exit</v>
      </c>
      <c r="C1052" s="46">
        <f>(Input!C$18*Input!C$185)*C765</f>
        <v>222503.87764969605</v>
      </c>
    </row>
    <row r="1053" spans="1:3" ht="15" customHeight="1" x14ac:dyDescent="0.45">
      <c r="A1053" s="36" t="str">
        <f t="shared" ref="A1053:B1072" si="44">A766</f>
        <v>H72.1</v>
      </c>
      <c r="B1053" s="4" t="str">
        <f t="shared" si="44"/>
        <v>Salida Nacional / National exit</v>
      </c>
      <c r="C1053" s="46">
        <f>(Input!C$18*Input!C$185)*C766</f>
        <v>266324.53350730694</v>
      </c>
    </row>
    <row r="1054" spans="1:3" ht="15" customHeight="1" x14ac:dyDescent="0.45">
      <c r="A1054" s="36" t="str">
        <f t="shared" si="44"/>
        <v>I003</v>
      </c>
      <c r="B1054" s="4" t="str">
        <f t="shared" si="44"/>
        <v>Salida Nacional / National exit</v>
      </c>
      <c r="C1054" s="46">
        <f>(Input!C$18*Input!C$185)*C767</f>
        <v>2708.1005288648084</v>
      </c>
    </row>
    <row r="1055" spans="1:3" ht="15" customHeight="1" x14ac:dyDescent="0.45">
      <c r="A1055" s="36" t="str">
        <f t="shared" si="44"/>
        <v>I005</v>
      </c>
      <c r="B1055" s="4" t="str">
        <f t="shared" si="44"/>
        <v>Salida Nacional / National exit</v>
      </c>
      <c r="C1055" s="46">
        <f>(Input!C$18*Input!C$185)*C768</f>
        <v>4806.225315669375</v>
      </c>
    </row>
    <row r="1056" spans="1:3" ht="15" customHeight="1" x14ac:dyDescent="0.45">
      <c r="A1056" s="36" t="str">
        <f t="shared" si="44"/>
        <v>I006</v>
      </c>
      <c r="B1056" s="4" t="str">
        <f t="shared" si="44"/>
        <v>Salida Nacional / National exit</v>
      </c>
      <c r="C1056" s="46">
        <f>(Input!C$18*Input!C$185)*C769</f>
        <v>83588.67354363561</v>
      </c>
    </row>
    <row r="1057" spans="1:3" ht="15" customHeight="1" x14ac:dyDescent="0.45">
      <c r="A1057" s="36" t="str">
        <f t="shared" si="44"/>
        <v>I007</v>
      </c>
      <c r="B1057" s="4" t="str">
        <f t="shared" si="44"/>
        <v>Salida Nacional / National exit</v>
      </c>
      <c r="C1057" s="46">
        <f>(Input!C$18*Input!C$185)*C770</f>
        <v>2355.9669033146843</v>
      </c>
    </row>
    <row r="1058" spans="1:3" ht="15" customHeight="1" x14ac:dyDescent="0.45">
      <c r="A1058" s="36" t="str">
        <f t="shared" si="44"/>
        <v>I008X</v>
      </c>
      <c r="B1058" s="4" t="str">
        <f t="shared" si="44"/>
        <v>Salida Nacional / National exit</v>
      </c>
      <c r="C1058" s="46">
        <f>(Input!C$18*Input!C$185)*C771</f>
        <v>816853.94032803783</v>
      </c>
    </row>
    <row r="1059" spans="1:3" ht="15" customHeight="1" x14ac:dyDescent="0.45">
      <c r="A1059" s="36" t="str">
        <f t="shared" si="44"/>
        <v>I012</v>
      </c>
      <c r="B1059" s="4" t="str">
        <f t="shared" si="44"/>
        <v>Salida Nacional / National exit</v>
      </c>
      <c r="C1059" s="46">
        <f>(Input!C$18*Input!C$185)*C772</f>
        <v>388563.01898274582</v>
      </c>
    </row>
    <row r="1060" spans="1:3" ht="15" customHeight="1" x14ac:dyDescent="0.45">
      <c r="A1060" s="36" t="str">
        <f t="shared" si="44"/>
        <v>I014</v>
      </c>
      <c r="B1060" s="4" t="str">
        <f t="shared" si="44"/>
        <v>Salida Nacional / National exit</v>
      </c>
      <c r="C1060" s="46">
        <f>(Input!C$18*Input!C$185)*C773</f>
        <v>193375.63459932606</v>
      </c>
    </row>
    <row r="1061" spans="1:3" ht="15" customHeight="1" x14ac:dyDescent="0.45">
      <c r="A1061" s="36" t="str">
        <f t="shared" si="44"/>
        <v>I015ERM</v>
      </c>
      <c r="B1061" s="4" t="str">
        <f t="shared" si="44"/>
        <v>Salida Nacional / National exit</v>
      </c>
      <c r="C1061" s="46">
        <f>(Input!C$18*Input!C$185)*C774</f>
        <v>12631.848350382854</v>
      </c>
    </row>
    <row r="1062" spans="1:3" ht="15" customHeight="1" x14ac:dyDescent="0.45">
      <c r="A1062" s="36" t="str">
        <f t="shared" si="44"/>
        <v>I016</v>
      </c>
      <c r="B1062" s="4" t="str">
        <f t="shared" si="44"/>
        <v>Salida Nacional / National exit</v>
      </c>
      <c r="C1062" s="46">
        <f>(Input!C$18*Input!C$185)*C775</f>
        <v>800213.79640279652</v>
      </c>
    </row>
    <row r="1063" spans="1:3" ht="15" customHeight="1" x14ac:dyDescent="0.45">
      <c r="A1063" s="36" t="str">
        <f t="shared" si="44"/>
        <v>I016</v>
      </c>
      <c r="B1063" s="4" t="str">
        <f t="shared" si="44"/>
        <v>Salida Nacional / National exit</v>
      </c>
      <c r="C1063" s="46">
        <f>(Input!C$18*Input!C$185)*C776</f>
        <v>286845.1150885708</v>
      </c>
    </row>
    <row r="1064" spans="1:3" ht="15" customHeight="1" x14ac:dyDescent="0.45">
      <c r="A1064" s="36" t="str">
        <f t="shared" si="44"/>
        <v>I019</v>
      </c>
      <c r="B1064" s="4" t="str">
        <f t="shared" si="44"/>
        <v>Salida Nacional / National exit</v>
      </c>
      <c r="C1064" s="46">
        <f>(Input!C$18*Input!C$185)*C777</f>
        <v>168876.78017953533</v>
      </c>
    </row>
    <row r="1065" spans="1:3" ht="15" customHeight="1" x14ac:dyDescent="0.45">
      <c r="A1065" s="36" t="str">
        <f t="shared" si="44"/>
        <v>I020</v>
      </c>
      <c r="B1065" s="4" t="str">
        <f t="shared" si="44"/>
        <v>Salida Nacional / National exit</v>
      </c>
      <c r="C1065" s="46">
        <f>(Input!C$18*Input!C$185)*C778</f>
        <v>147639.62229002945</v>
      </c>
    </row>
    <row r="1066" spans="1:3" ht="15" customHeight="1" x14ac:dyDescent="0.45">
      <c r="A1066" s="36" t="str">
        <f t="shared" si="44"/>
        <v>I020A</v>
      </c>
      <c r="B1066" s="4" t="str">
        <f t="shared" si="44"/>
        <v>Salida Nacional / National exit</v>
      </c>
      <c r="C1066" s="46">
        <f>(Input!C$18*Input!C$185)*C779</f>
        <v>71626.731501691436</v>
      </c>
    </row>
    <row r="1067" spans="1:3" ht="15" customHeight="1" x14ac:dyDescent="0.45">
      <c r="A1067" s="36" t="str">
        <f t="shared" si="44"/>
        <v>I022</v>
      </c>
      <c r="B1067" s="4" t="str">
        <f t="shared" si="44"/>
        <v>Salida Nacional / National exit</v>
      </c>
      <c r="C1067" s="46">
        <f>(Input!C$18*Input!C$185)*C780</f>
        <v>436826.80763507617</v>
      </c>
    </row>
    <row r="1068" spans="1:3" ht="15" customHeight="1" x14ac:dyDescent="0.45">
      <c r="A1068" s="36" t="str">
        <f t="shared" si="44"/>
        <v>I023</v>
      </c>
      <c r="B1068" s="4" t="str">
        <f t="shared" si="44"/>
        <v>Salida Nacional / National exit</v>
      </c>
      <c r="C1068" s="46">
        <f>(Input!C$18*Input!C$185)*C781</f>
        <v>15738.900281783388</v>
      </c>
    </row>
    <row r="1069" spans="1:3" ht="15" customHeight="1" x14ac:dyDescent="0.45">
      <c r="A1069" s="36" t="str">
        <f t="shared" si="44"/>
        <v>I024</v>
      </c>
      <c r="B1069" s="4" t="str">
        <f t="shared" si="44"/>
        <v>Salida Nacional / National exit</v>
      </c>
      <c r="C1069" s="46">
        <f>(Input!C$18*Input!C$185)*C782</f>
        <v>650907.62681295152</v>
      </c>
    </row>
    <row r="1070" spans="1:3" ht="15" customHeight="1" x14ac:dyDescent="0.45">
      <c r="A1070" s="36" t="str">
        <f t="shared" si="44"/>
        <v>I025</v>
      </c>
      <c r="B1070" s="4" t="str">
        <f t="shared" si="44"/>
        <v>Salida Nacional / National exit</v>
      </c>
      <c r="C1070" s="46">
        <f>(Input!C$18*Input!C$185)*C783</f>
        <v>11499.42211209255</v>
      </c>
    </row>
    <row r="1071" spans="1:3" ht="15" customHeight="1" x14ac:dyDescent="0.45">
      <c r="A1071" s="36" t="str">
        <f t="shared" si="44"/>
        <v>I15</v>
      </c>
      <c r="B1071" s="4" t="str">
        <f t="shared" si="44"/>
        <v>Salida Nacional / National exit</v>
      </c>
      <c r="C1071" s="46">
        <f>(Input!C$18*Input!C$185)*C784</f>
        <v>358880.42171163677</v>
      </c>
    </row>
    <row r="1072" spans="1:3" ht="15" customHeight="1" x14ac:dyDescent="0.45">
      <c r="A1072" s="36" t="str">
        <f t="shared" si="44"/>
        <v>J01A</v>
      </c>
      <c r="B1072" s="4" t="str">
        <f t="shared" si="44"/>
        <v>Salida Nacional / National exit</v>
      </c>
      <c r="C1072" s="46">
        <f>(Input!C$18*Input!C$185)*C785</f>
        <v>7661.869762285779</v>
      </c>
    </row>
    <row r="1073" spans="1:3" ht="15" customHeight="1" x14ac:dyDescent="0.45">
      <c r="A1073" s="36" t="str">
        <f t="shared" ref="A1073:B1092" si="45">A786</f>
        <v>J01A</v>
      </c>
      <c r="B1073" s="4" t="str">
        <f t="shared" si="45"/>
        <v>Salida Nacional / National exit</v>
      </c>
      <c r="C1073" s="46">
        <f>(Input!C$18*Input!C$185)*C786</f>
        <v>6778818.4263192415</v>
      </c>
    </row>
    <row r="1074" spans="1:3" ht="15" customHeight="1" x14ac:dyDescent="0.45">
      <c r="A1074" s="36" t="str">
        <f t="shared" si="45"/>
        <v>K05</v>
      </c>
      <c r="B1074" s="4" t="str">
        <f t="shared" si="45"/>
        <v>Salida Nacional / National exit</v>
      </c>
      <c r="C1074" s="46">
        <f>(Input!C$18*Input!C$185)*C787</f>
        <v>286.27749871875233</v>
      </c>
    </row>
    <row r="1075" spans="1:3" ht="15" customHeight="1" x14ac:dyDescent="0.45">
      <c r="A1075" s="36" t="str">
        <f t="shared" si="45"/>
        <v>K07</v>
      </c>
      <c r="B1075" s="4" t="str">
        <f t="shared" si="45"/>
        <v>Salida Nacional / National exit</v>
      </c>
      <c r="C1075" s="46">
        <f>(Input!C$18*Input!C$185)*C788</f>
        <v>3515.9343326447088</v>
      </c>
    </row>
    <row r="1076" spans="1:3" ht="15" customHeight="1" x14ac:dyDescent="0.45">
      <c r="A1076" s="36" t="str">
        <f t="shared" si="45"/>
        <v>K11.01</v>
      </c>
      <c r="B1076" s="4" t="str">
        <f t="shared" si="45"/>
        <v>Salida Nacional / National exit</v>
      </c>
      <c r="C1076" s="46">
        <f>(Input!C$18*Input!C$185)*C789</f>
        <v>2216623.7143359762</v>
      </c>
    </row>
    <row r="1077" spans="1:3" ht="15" customHeight="1" x14ac:dyDescent="0.45">
      <c r="A1077" s="36" t="str">
        <f t="shared" si="45"/>
        <v>K19</v>
      </c>
      <c r="B1077" s="4" t="str">
        <f t="shared" si="45"/>
        <v>Salida Nacional / National exit</v>
      </c>
      <c r="C1077" s="46">
        <f>(Input!C$18*Input!C$185)*C790</f>
        <v>115275.30766067092</v>
      </c>
    </row>
    <row r="1078" spans="1:3" ht="15" customHeight="1" x14ac:dyDescent="0.45">
      <c r="A1078" s="36" t="str">
        <f t="shared" si="45"/>
        <v>K25</v>
      </c>
      <c r="B1078" s="4" t="str">
        <f t="shared" si="45"/>
        <v>Salida Nacional / National exit</v>
      </c>
      <c r="C1078" s="46">
        <f>(Input!C$18*Input!C$185)*C791</f>
        <v>16675.490491385284</v>
      </c>
    </row>
    <row r="1079" spans="1:3" ht="15" customHeight="1" x14ac:dyDescent="0.45">
      <c r="A1079" s="36" t="str">
        <f t="shared" si="45"/>
        <v>K29</v>
      </c>
      <c r="B1079" s="4" t="str">
        <f t="shared" si="45"/>
        <v>Salida Nacional / National exit</v>
      </c>
      <c r="C1079" s="46">
        <f>(Input!C$18*Input!C$185)*C792</f>
        <v>1600687.8433643153</v>
      </c>
    </row>
    <row r="1080" spans="1:3" ht="15" customHeight="1" x14ac:dyDescent="0.45">
      <c r="A1080" s="36" t="str">
        <f t="shared" si="45"/>
        <v>K31</v>
      </c>
      <c r="B1080" s="4" t="str">
        <f t="shared" si="45"/>
        <v>Salida Nacional / National exit</v>
      </c>
      <c r="C1080" s="46">
        <f>(Input!C$18*Input!C$185)*C793</f>
        <v>38014.792142248531</v>
      </c>
    </row>
    <row r="1081" spans="1:3" ht="15" customHeight="1" x14ac:dyDescent="0.45">
      <c r="A1081" s="36" t="str">
        <f t="shared" si="45"/>
        <v>K37</v>
      </c>
      <c r="B1081" s="4" t="str">
        <f t="shared" si="45"/>
        <v>Salida Nacional / National exit</v>
      </c>
      <c r="C1081" s="46">
        <f>(Input!C$18*Input!C$185)*C794</f>
        <v>1707392.7418731891</v>
      </c>
    </row>
    <row r="1082" spans="1:3" ht="15" customHeight="1" x14ac:dyDescent="0.45">
      <c r="A1082" s="36" t="str">
        <f t="shared" si="45"/>
        <v>K39</v>
      </c>
      <c r="B1082" s="4" t="str">
        <f t="shared" si="45"/>
        <v>Salida Nacional / National exit</v>
      </c>
      <c r="C1082" s="46">
        <f>(Input!C$18*Input!C$185)*C795</f>
        <v>59278.598306311491</v>
      </c>
    </row>
    <row r="1083" spans="1:3" ht="15" customHeight="1" x14ac:dyDescent="0.45">
      <c r="A1083" s="36" t="str">
        <f t="shared" si="45"/>
        <v>K39</v>
      </c>
      <c r="B1083" s="4" t="str">
        <f t="shared" si="45"/>
        <v>Salida Nacional / National exit</v>
      </c>
      <c r="C1083" s="46">
        <f>(Input!C$18*Input!C$185)*C796</f>
        <v>2554.4288837830131</v>
      </c>
    </row>
    <row r="1084" spans="1:3" ht="15" customHeight="1" x14ac:dyDescent="0.45">
      <c r="A1084" s="36" t="str">
        <f t="shared" si="45"/>
        <v>K44</v>
      </c>
      <c r="B1084" s="4" t="str">
        <f t="shared" si="45"/>
        <v>Salida Nacional / National exit</v>
      </c>
      <c r="C1084" s="46">
        <f>(Input!C$18*Input!C$185)*C797</f>
        <v>9574.0192422359833</v>
      </c>
    </row>
    <row r="1085" spans="1:3" ht="15" customHeight="1" x14ac:dyDescent="0.45">
      <c r="A1085" s="36" t="str">
        <f t="shared" si="45"/>
        <v>K45</v>
      </c>
      <c r="B1085" s="4" t="str">
        <f t="shared" si="45"/>
        <v>Salida Nacional / National exit</v>
      </c>
      <c r="C1085" s="46">
        <f>(Input!C$18*Input!C$185)*C798</f>
        <v>38179.958415988884</v>
      </c>
    </row>
    <row r="1086" spans="1:3" ht="15" customHeight="1" x14ac:dyDescent="0.45">
      <c r="A1086" s="36" t="str">
        <f t="shared" si="45"/>
        <v>K46</v>
      </c>
      <c r="B1086" s="4" t="str">
        <f t="shared" si="45"/>
        <v>Salida Nacional / National exit</v>
      </c>
      <c r="C1086" s="46">
        <f>(Input!C$18*Input!C$185)*C799</f>
        <v>19941.161106436008</v>
      </c>
    </row>
    <row r="1087" spans="1:3" ht="15" customHeight="1" x14ac:dyDescent="0.45">
      <c r="A1087" s="36" t="str">
        <f t="shared" si="45"/>
        <v>K47</v>
      </c>
      <c r="B1087" s="4" t="str">
        <f t="shared" si="45"/>
        <v>Salida Nacional / National exit</v>
      </c>
      <c r="C1087" s="46">
        <f>(Input!C$18*Input!C$185)*C800</f>
        <v>88316.752073555996</v>
      </c>
    </row>
    <row r="1088" spans="1:3" ht="15" customHeight="1" x14ac:dyDescent="0.45">
      <c r="A1088" s="36" t="str">
        <f t="shared" si="45"/>
        <v>K48</v>
      </c>
      <c r="B1088" s="4" t="str">
        <f t="shared" si="45"/>
        <v>Salida Nacional / National exit</v>
      </c>
      <c r="C1088" s="46">
        <f>(Input!C$18*Input!C$185)*C801</f>
        <v>239640.1499944308</v>
      </c>
    </row>
    <row r="1089" spans="1:3" ht="15" customHeight="1" x14ac:dyDescent="0.45">
      <c r="A1089" s="36" t="str">
        <f t="shared" si="45"/>
        <v>K48.02</v>
      </c>
      <c r="B1089" s="4" t="str">
        <f t="shared" si="45"/>
        <v>Salida Nacional / National exit</v>
      </c>
      <c r="C1089" s="46">
        <f>(Input!C$18*Input!C$185)*C802</f>
        <v>1784.5899614357409</v>
      </c>
    </row>
    <row r="1090" spans="1:3" ht="15" customHeight="1" x14ac:dyDescent="0.45">
      <c r="A1090" s="36" t="str">
        <f t="shared" si="45"/>
        <v>K48.03</v>
      </c>
      <c r="B1090" s="4" t="str">
        <f t="shared" si="45"/>
        <v>Salida Nacional / National exit</v>
      </c>
      <c r="C1090" s="46">
        <f>(Input!C$18*Input!C$185)*C803</f>
        <v>33886.78832168394</v>
      </c>
    </row>
    <row r="1091" spans="1:3" ht="15" customHeight="1" x14ac:dyDescent="0.45">
      <c r="A1091" s="36" t="str">
        <f t="shared" si="45"/>
        <v>K48.05</v>
      </c>
      <c r="B1091" s="4" t="str">
        <f t="shared" si="45"/>
        <v>Salida Nacional / National exit</v>
      </c>
      <c r="C1091" s="46">
        <f>(Input!C$18*Input!C$185)*C804</f>
        <v>19723.12677468879</v>
      </c>
    </row>
    <row r="1092" spans="1:3" ht="15" customHeight="1" x14ac:dyDescent="0.45">
      <c r="A1092" s="36" t="str">
        <f t="shared" si="45"/>
        <v>K48.07</v>
      </c>
      <c r="B1092" s="4" t="str">
        <f t="shared" si="45"/>
        <v>Salida Nacional / National exit</v>
      </c>
      <c r="C1092" s="46">
        <f>(Input!C$18*Input!C$185)*C805</f>
        <v>215024.63356411221</v>
      </c>
    </row>
    <row r="1093" spans="1:3" ht="15" customHeight="1" x14ac:dyDescent="0.45">
      <c r="A1093" s="36" t="str">
        <f t="shared" ref="A1093:B1112" si="46">A806</f>
        <v>K48.07</v>
      </c>
      <c r="B1093" s="4" t="str">
        <f t="shared" si="46"/>
        <v>Salida Nacional / National exit</v>
      </c>
      <c r="C1093" s="46">
        <f>(Input!C$18*Input!C$185)*C806</f>
        <v>5468.2620188450601</v>
      </c>
    </row>
    <row r="1094" spans="1:3" ht="15" customHeight="1" x14ac:dyDescent="0.45">
      <c r="A1094" s="36" t="str">
        <f t="shared" si="46"/>
        <v>K48.10</v>
      </c>
      <c r="B1094" s="4" t="str">
        <f t="shared" si="46"/>
        <v>Salida Nacional / National exit</v>
      </c>
      <c r="C1094" s="46">
        <f>(Input!C$18*Input!C$185)*C807</f>
        <v>27698.319424698831</v>
      </c>
    </row>
    <row r="1095" spans="1:3" ht="15" customHeight="1" x14ac:dyDescent="0.45">
      <c r="A1095" s="36" t="str">
        <f t="shared" si="46"/>
        <v>K50</v>
      </c>
      <c r="B1095" s="4" t="str">
        <f t="shared" si="46"/>
        <v>Salida Nacional / National exit</v>
      </c>
      <c r="C1095" s="46">
        <f>(Input!C$18*Input!C$185)*C808</f>
        <v>24282.096267903114</v>
      </c>
    </row>
    <row r="1096" spans="1:3" ht="15" customHeight="1" x14ac:dyDescent="0.45">
      <c r="A1096" s="36" t="str">
        <f t="shared" si="46"/>
        <v>K52</v>
      </c>
      <c r="B1096" s="4" t="str">
        <f t="shared" si="46"/>
        <v>Salida Nacional / National exit</v>
      </c>
      <c r="C1096" s="46">
        <f>(Input!C$18*Input!C$185)*C809</f>
        <v>185508.39654953274</v>
      </c>
    </row>
    <row r="1097" spans="1:3" ht="15" customHeight="1" x14ac:dyDescent="0.45">
      <c r="A1097" s="36" t="str">
        <f t="shared" si="46"/>
        <v>K54</v>
      </c>
      <c r="B1097" s="4" t="str">
        <f t="shared" si="46"/>
        <v>Salida Nacional / National exit</v>
      </c>
      <c r="C1097" s="46">
        <f>(Input!C$18*Input!C$185)*C810</f>
        <v>22557.938383716992</v>
      </c>
    </row>
    <row r="1098" spans="1:3" ht="15" customHeight="1" x14ac:dyDescent="0.45">
      <c r="A1098" s="36" t="str">
        <f t="shared" si="46"/>
        <v>M01</v>
      </c>
      <c r="B1098" s="4" t="str">
        <f t="shared" si="46"/>
        <v>Salida Nacional / National exit</v>
      </c>
      <c r="C1098" s="46">
        <f>(Input!C$18*Input!C$185)*C811</f>
        <v>14072.789627466238</v>
      </c>
    </row>
    <row r="1099" spans="1:3" ht="15" customHeight="1" x14ac:dyDescent="0.45">
      <c r="A1099" s="36" t="str">
        <f t="shared" si="46"/>
        <v>M05</v>
      </c>
      <c r="B1099" s="4" t="str">
        <f t="shared" si="46"/>
        <v>Salida Nacional / National exit</v>
      </c>
      <c r="C1099" s="46">
        <f>(Input!C$18*Input!C$185)*C812</f>
        <v>113628.09080477891</v>
      </c>
    </row>
    <row r="1100" spans="1:3" ht="15" customHeight="1" x14ac:dyDescent="0.45">
      <c r="A1100" s="36" t="str">
        <f t="shared" si="46"/>
        <v>M09</v>
      </c>
      <c r="B1100" s="4" t="str">
        <f t="shared" si="46"/>
        <v>Salida Nacional / National exit</v>
      </c>
      <c r="C1100" s="46">
        <f>(Input!C$18*Input!C$185)*C813</f>
        <v>34426.56220828127</v>
      </c>
    </row>
    <row r="1101" spans="1:3" ht="15" customHeight="1" x14ac:dyDescent="0.45">
      <c r="A1101" s="36" t="str">
        <f t="shared" si="46"/>
        <v>N07</v>
      </c>
      <c r="B1101" s="4" t="str">
        <f t="shared" si="46"/>
        <v>Salida Nacional / National exit</v>
      </c>
      <c r="C1101" s="46">
        <f>(Input!C$18*Input!C$185)*C814</f>
        <v>479940.80096691067</v>
      </c>
    </row>
    <row r="1102" spans="1:3" ht="15" customHeight="1" x14ac:dyDescent="0.45">
      <c r="A1102" s="36" t="str">
        <f t="shared" si="46"/>
        <v>N08</v>
      </c>
      <c r="B1102" s="4" t="str">
        <f t="shared" si="46"/>
        <v>Salida Nacional / National exit</v>
      </c>
      <c r="C1102" s="46">
        <f>(Input!C$18*Input!C$185)*C815</f>
        <v>20774.485136571686</v>
      </c>
    </row>
    <row r="1103" spans="1:3" ht="15" customHeight="1" x14ac:dyDescent="0.45">
      <c r="A1103" s="36" t="str">
        <f t="shared" si="46"/>
        <v>N08</v>
      </c>
      <c r="B1103" s="4" t="str">
        <f t="shared" si="46"/>
        <v>Salida Nacional / National exit</v>
      </c>
      <c r="C1103" s="46">
        <f>(Input!C$18*Input!C$185)*C816</f>
        <v>170253.17227403782</v>
      </c>
    </row>
    <row r="1104" spans="1:3" ht="15" customHeight="1" x14ac:dyDescent="0.45">
      <c r="A1104" s="36" t="str">
        <f t="shared" si="46"/>
        <v>N10.1</v>
      </c>
      <c r="B1104" s="4" t="str">
        <f t="shared" si="46"/>
        <v>Salida Nacional / National exit</v>
      </c>
      <c r="C1104" s="46">
        <f>(Input!C$18*Input!C$185)*C817</f>
        <v>45563.87912136774</v>
      </c>
    </row>
    <row r="1105" spans="1:3" ht="15" customHeight="1" x14ac:dyDescent="0.45">
      <c r="A1105" s="36" t="str">
        <f t="shared" si="46"/>
        <v>O01</v>
      </c>
      <c r="B1105" s="4" t="str">
        <f t="shared" si="46"/>
        <v>Salida Nacional / National exit</v>
      </c>
      <c r="C1105" s="46">
        <f>(Input!C$18*Input!C$185)*C818</f>
        <v>179280.73007452171</v>
      </c>
    </row>
    <row r="1106" spans="1:3" ht="15" customHeight="1" x14ac:dyDescent="0.45">
      <c r="A1106" s="36" t="str">
        <f t="shared" si="46"/>
        <v>O01A</v>
      </c>
      <c r="B1106" s="4" t="str">
        <f t="shared" si="46"/>
        <v>Salida Nacional / National exit</v>
      </c>
      <c r="C1106" s="46">
        <f>(Input!C$18*Input!C$185)*C819</f>
        <v>2358431.4586273883</v>
      </c>
    </row>
    <row r="1107" spans="1:3" ht="15" customHeight="1" x14ac:dyDescent="0.45">
      <c r="A1107" s="36" t="str">
        <f t="shared" si="46"/>
        <v>O02</v>
      </c>
      <c r="B1107" s="4" t="str">
        <f t="shared" si="46"/>
        <v>Salida Nacional / National exit</v>
      </c>
      <c r="C1107" s="46">
        <f>(Input!C$18*Input!C$185)*C820</f>
        <v>23707.788181716067</v>
      </c>
    </row>
    <row r="1108" spans="1:3" ht="15" customHeight="1" x14ac:dyDescent="0.45">
      <c r="A1108" s="36" t="str">
        <f t="shared" si="46"/>
        <v>O03</v>
      </c>
      <c r="B1108" s="4" t="str">
        <f t="shared" si="46"/>
        <v>Salida Nacional / National exit</v>
      </c>
      <c r="C1108" s="46">
        <f>(Input!C$18*Input!C$185)*C821</f>
        <v>12888.442421784441</v>
      </c>
    </row>
    <row r="1109" spans="1:3" ht="15" customHeight="1" x14ac:dyDescent="0.45">
      <c r="A1109" s="36" t="str">
        <f t="shared" si="46"/>
        <v>O04A</v>
      </c>
      <c r="B1109" s="4" t="str">
        <f t="shared" si="46"/>
        <v>Salida Nacional / National exit</v>
      </c>
      <c r="C1109" s="46">
        <f>(Input!C$18*Input!C$185)*C822</f>
        <v>2103.7381756429249</v>
      </c>
    </row>
    <row r="1110" spans="1:3" ht="15" customHeight="1" x14ac:dyDescent="0.45">
      <c r="A1110" s="36" t="str">
        <f t="shared" si="46"/>
        <v>O05</v>
      </c>
      <c r="B1110" s="4" t="str">
        <f t="shared" si="46"/>
        <v>Salida Nacional / National exit</v>
      </c>
      <c r="C1110" s="46">
        <f>(Input!C$18*Input!C$185)*C823</f>
        <v>63231.84555635757</v>
      </c>
    </row>
    <row r="1111" spans="1:3" ht="15" customHeight="1" x14ac:dyDescent="0.45">
      <c r="A1111" s="36" t="str">
        <f t="shared" si="46"/>
        <v>O06</v>
      </c>
      <c r="B1111" s="4" t="str">
        <f t="shared" si="46"/>
        <v>Salida Nacional / National exit</v>
      </c>
      <c r="C1111" s="46">
        <f>(Input!C$18*Input!C$185)*C824</f>
        <v>586093.84462934081</v>
      </c>
    </row>
    <row r="1112" spans="1:3" ht="15" customHeight="1" x14ac:dyDescent="0.45">
      <c r="A1112" s="36" t="str">
        <f t="shared" si="46"/>
        <v>O07</v>
      </c>
      <c r="B1112" s="4" t="str">
        <f t="shared" si="46"/>
        <v>Salida Nacional / National exit</v>
      </c>
      <c r="C1112" s="46">
        <f>(Input!C$18*Input!C$185)*C825</f>
        <v>406150.69643223763</v>
      </c>
    </row>
    <row r="1113" spans="1:3" ht="15" customHeight="1" x14ac:dyDescent="0.45">
      <c r="A1113" s="36" t="str">
        <f t="shared" ref="A1113:B1132" si="47">A826</f>
        <v>O07</v>
      </c>
      <c r="B1113" s="4" t="str">
        <f t="shared" si="47"/>
        <v>Salida Nacional / National exit</v>
      </c>
      <c r="C1113" s="46">
        <f>(Input!C$18*Input!C$185)*C826</f>
        <v>80378.471775847545</v>
      </c>
    </row>
    <row r="1114" spans="1:3" ht="15" customHeight="1" x14ac:dyDescent="0.45">
      <c r="A1114" s="36" t="str">
        <f t="shared" si="47"/>
        <v>O11</v>
      </c>
      <c r="B1114" s="4" t="str">
        <f t="shared" si="47"/>
        <v>Salida Nacional / National exit</v>
      </c>
      <c r="C1114" s="46">
        <f>(Input!C$18*Input!C$185)*C827</f>
        <v>166994.70920878052</v>
      </c>
    </row>
    <row r="1115" spans="1:3" ht="15" customHeight="1" x14ac:dyDescent="0.45">
      <c r="A1115" s="36" t="str">
        <f t="shared" si="47"/>
        <v>O12</v>
      </c>
      <c r="B1115" s="4" t="str">
        <f t="shared" si="47"/>
        <v>Salida Nacional / National exit</v>
      </c>
      <c r="C1115" s="46">
        <f>(Input!C$18*Input!C$185)*C828</f>
        <v>7540.6955768355629</v>
      </c>
    </row>
    <row r="1116" spans="1:3" ht="15" customHeight="1" x14ac:dyDescent="0.45">
      <c r="A1116" s="36" t="str">
        <f t="shared" si="47"/>
        <v>O14</v>
      </c>
      <c r="B1116" s="4" t="str">
        <f t="shared" si="47"/>
        <v>Salida Nacional / National exit</v>
      </c>
      <c r="C1116" s="46">
        <f>(Input!C$18*Input!C$185)*C829</f>
        <v>758918.43233623856</v>
      </c>
    </row>
    <row r="1117" spans="1:3" ht="15" customHeight="1" x14ac:dyDescent="0.45">
      <c r="A1117" s="36" t="str">
        <f t="shared" si="47"/>
        <v>O14A</v>
      </c>
      <c r="B1117" s="4" t="str">
        <f t="shared" si="47"/>
        <v>Salida Nacional / National exit</v>
      </c>
      <c r="C1117" s="46">
        <f>(Input!C$18*Input!C$185)*C830</f>
        <v>19461.537741892625</v>
      </c>
    </row>
    <row r="1118" spans="1:3" ht="15" customHeight="1" x14ac:dyDescent="0.45">
      <c r="A1118" s="36" t="str">
        <f t="shared" si="47"/>
        <v>O16</v>
      </c>
      <c r="B1118" s="4" t="str">
        <f t="shared" si="47"/>
        <v>Salida Nacional / National exit</v>
      </c>
      <c r="C1118" s="46">
        <f>(Input!C$18*Input!C$185)*C831</f>
        <v>45783.547141339077</v>
      </c>
    </row>
    <row r="1119" spans="1:3" ht="15" customHeight="1" x14ac:dyDescent="0.45">
      <c r="A1119" s="36" t="str">
        <f t="shared" si="47"/>
        <v>O17</v>
      </c>
      <c r="B1119" s="4" t="str">
        <f t="shared" si="47"/>
        <v>Salida Nacional / National exit</v>
      </c>
      <c r="C1119" s="46">
        <f>(Input!C$18*Input!C$185)*C832</f>
        <v>24087.964704096197</v>
      </c>
    </row>
    <row r="1120" spans="1:3" ht="15" customHeight="1" x14ac:dyDescent="0.45">
      <c r="A1120" s="36" t="str">
        <f t="shared" si="47"/>
        <v>O19</v>
      </c>
      <c r="B1120" s="4" t="str">
        <f t="shared" si="47"/>
        <v>Salida Nacional / National exit</v>
      </c>
      <c r="C1120" s="46">
        <f>(Input!C$18*Input!C$185)*C833</f>
        <v>38248.35139673129</v>
      </c>
    </row>
    <row r="1121" spans="1:3" ht="15" customHeight="1" x14ac:dyDescent="0.45">
      <c r="A1121" s="36" t="str">
        <f t="shared" si="47"/>
        <v>O22</v>
      </c>
      <c r="B1121" s="4" t="str">
        <f t="shared" si="47"/>
        <v>Salida Nacional / National exit</v>
      </c>
      <c r="C1121" s="46">
        <f>(Input!C$18*Input!C$185)*C834</f>
        <v>99600.291993376741</v>
      </c>
    </row>
    <row r="1122" spans="1:3" ht="15" customHeight="1" x14ac:dyDescent="0.45">
      <c r="A1122" s="36" t="str">
        <f t="shared" si="47"/>
        <v>O24</v>
      </c>
      <c r="B1122" s="4" t="str">
        <f t="shared" si="47"/>
        <v>Salida Nacional / National exit</v>
      </c>
      <c r="C1122" s="46">
        <f>(Input!C$18*Input!C$185)*C835</f>
        <v>333961.96897828061</v>
      </c>
    </row>
    <row r="1123" spans="1:3" ht="15" customHeight="1" x14ac:dyDescent="0.45">
      <c r="A1123" s="36" t="str">
        <f t="shared" si="47"/>
        <v>O24</v>
      </c>
      <c r="B1123" s="4" t="str">
        <f t="shared" si="47"/>
        <v>Salida Nacional / National exit</v>
      </c>
      <c r="C1123" s="46">
        <f>(Input!C$18*Input!C$185)*C836</f>
        <v>96345.196673605606</v>
      </c>
    </row>
    <row r="1124" spans="1:3" ht="15" customHeight="1" x14ac:dyDescent="0.45">
      <c r="A1124" s="36" t="str">
        <f t="shared" si="47"/>
        <v>P03</v>
      </c>
      <c r="B1124" s="4" t="str">
        <f t="shared" si="47"/>
        <v>Salida Nacional / National exit</v>
      </c>
      <c r="C1124" s="46">
        <f>(Input!C$18*Input!C$185)*C837</f>
        <v>1562679.2085910582</v>
      </c>
    </row>
    <row r="1125" spans="1:3" ht="15" customHeight="1" x14ac:dyDescent="0.45">
      <c r="A1125" s="36" t="str">
        <f t="shared" si="47"/>
        <v>P04</v>
      </c>
      <c r="B1125" s="4" t="str">
        <f t="shared" si="47"/>
        <v>Salida Nacional / National exit</v>
      </c>
      <c r="C1125" s="46">
        <f>(Input!C$18*Input!C$185)*C838</f>
        <v>426009.60894849483</v>
      </c>
    </row>
    <row r="1126" spans="1:3" ht="15" customHeight="1" x14ac:dyDescent="0.45">
      <c r="A1126" s="36" t="str">
        <f t="shared" si="47"/>
        <v>P04A</v>
      </c>
      <c r="B1126" s="4" t="str">
        <f t="shared" si="47"/>
        <v>Salida Nacional / National exit</v>
      </c>
      <c r="C1126" s="46">
        <f>(Input!C$18*Input!C$185)*C839</f>
        <v>13662.547323389661</v>
      </c>
    </row>
    <row r="1127" spans="1:3" ht="15" customHeight="1" x14ac:dyDescent="0.45">
      <c r="A1127" s="36" t="str">
        <f t="shared" si="47"/>
        <v>P06</v>
      </c>
      <c r="B1127" s="4" t="str">
        <f t="shared" si="47"/>
        <v>Salida Nacional / National exit</v>
      </c>
      <c r="C1127" s="46">
        <f>(Input!C$18*Input!C$185)*C840</f>
        <v>33393.33200305263</v>
      </c>
    </row>
    <row r="1128" spans="1:3" ht="15" customHeight="1" x14ac:dyDescent="0.45">
      <c r="A1128" s="36" t="str">
        <f t="shared" si="47"/>
        <v>Q03B</v>
      </c>
      <c r="B1128" s="4" t="str">
        <f t="shared" si="47"/>
        <v>Salida Nacional / National exit</v>
      </c>
      <c r="C1128" s="46">
        <f>(Input!C$18*Input!C$185)*C841</f>
        <v>2214.4729177259937</v>
      </c>
    </row>
    <row r="1129" spans="1:3" ht="15" customHeight="1" x14ac:dyDescent="0.45">
      <c r="A1129" s="36" t="str">
        <f t="shared" si="47"/>
        <v>T02</v>
      </c>
      <c r="B1129" s="4" t="str">
        <f t="shared" si="47"/>
        <v>Salida Nacional / National exit</v>
      </c>
      <c r="C1129" s="46">
        <f>(Input!C$18*Input!C$185)*C842</f>
        <v>616366.28437630017</v>
      </c>
    </row>
    <row r="1130" spans="1:3" ht="15" customHeight="1" x14ac:dyDescent="0.45">
      <c r="A1130" s="36" t="str">
        <f t="shared" si="47"/>
        <v>T04</v>
      </c>
      <c r="B1130" s="4" t="str">
        <f t="shared" si="47"/>
        <v>Salida Nacional / National exit</v>
      </c>
      <c r="C1130" s="46">
        <f>(Input!C$18*Input!C$185)*C843</f>
        <v>792234.33545758319</v>
      </c>
    </row>
    <row r="1131" spans="1:3" ht="15" customHeight="1" x14ac:dyDescent="0.45">
      <c r="A1131" s="36" t="str">
        <f t="shared" si="47"/>
        <v>T05</v>
      </c>
      <c r="B1131" s="4" t="str">
        <f t="shared" si="47"/>
        <v>Salida Nacional / National exit</v>
      </c>
      <c r="C1131" s="46">
        <f>(Input!C$18*Input!C$185)*C844</f>
        <v>36371.66953656431</v>
      </c>
    </row>
    <row r="1132" spans="1:3" ht="15" customHeight="1" x14ac:dyDescent="0.45">
      <c r="A1132" s="36" t="str">
        <f t="shared" si="47"/>
        <v>T05A</v>
      </c>
      <c r="B1132" s="4" t="str">
        <f t="shared" si="47"/>
        <v>Salida Nacional / National exit</v>
      </c>
      <c r="C1132" s="46">
        <f>(Input!C$18*Input!C$185)*C845</f>
        <v>150253.64381370862</v>
      </c>
    </row>
    <row r="1133" spans="1:3" ht="15" customHeight="1" x14ac:dyDescent="0.45">
      <c r="A1133" s="36" t="str">
        <f t="shared" ref="A1133:B1152" si="48">A846</f>
        <v>T05A</v>
      </c>
      <c r="B1133" s="4" t="str">
        <f t="shared" si="48"/>
        <v>Salida Nacional / National exit</v>
      </c>
      <c r="C1133" s="46">
        <f>(Input!C$18*Input!C$185)*C846</f>
        <v>19865.552211949333</v>
      </c>
    </row>
    <row r="1134" spans="1:3" ht="15" customHeight="1" x14ac:dyDescent="0.45">
      <c r="A1134" s="36" t="str">
        <f t="shared" si="48"/>
        <v>T07</v>
      </c>
      <c r="B1134" s="4" t="str">
        <f t="shared" si="48"/>
        <v>Salida Nacional / National exit</v>
      </c>
      <c r="C1134" s="46">
        <f>(Input!C$18*Input!C$185)*C847</f>
        <v>564810.13581405825</v>
      </c>
    </row>
    <row r="1135" spans="1:3" ht="15" customHeight="1" x14ac:dyDescent="0.45">
      <c r="A1135" s="36" t="str">
        <f t="shared" si="48"/>
        <v>T08</v>
      </c>
      <c r="B1135" s="4" t="str">
        <f t="shared" si="48"/>
        <v>Salida Nacional / National exit</v>
      </c>
      <c r="C1135" s="46">
        <f>(Input!C$18*Input!C$185)*C848</f>
        <v>32845.428828049764</v>
      </c>
    </row>
    <row r="1136" spans="1:3" ht="15" customHeight="1" x14ac:dyDescent="0.45">
      <c r="A1136" s="36" t="str">
        <f t="shared" si="48"/>
        <v>T09.2</v>
      </c>
      <c r="B1136" s="4" t="str">
        <f t="shared" si="48"/>
        <v>Salida Nacional / National exit</v>
      </c>
      <c r="C1136" s="46">
        <f>(Input!C$18*Input!C$185)*C849</f>
        <v>638855.15608788189</v>
      </c>
    </row>
    <row r="1137" spans="1:3" ht="15" customHeight="1" x14ac:dyDescent="0.45">
      <c r="A1137" s="36" t="str">
        <f t="shared" si="48"/>
        <v>T10</v>
      </c>
      <c r="B1137" s="4" t="str">
        <f t="shared" si="48"/>
        <v>Salida Nacional / National exit</v>
      </c>
      <c r="C1137" s="46">
        <f>(Input!C$18*Input!C$185)*C850</f>
        <v>11358.109556908794</v>
      </c>
    </row>
    <row r="1138" spans="1:3" ht="15" customHeight="1" x14ac:dyDescent="0.45">
      <c r="A1138" s="36" t="str">
        <f t="shared" si="48"/>
        <v>PR Barcelona</v>
      </c>
      <c r="B1138" s="4" t="str">
        <f t="shared" si="48"/>
        <v>Planta GNL / LNG Plant</v>
      </c>
      <c r="C1138" s="46">
        <f>(Input!C$18*Input!C$185)*C851</f>
        <v>68960.501095751519</v>
      </c>
    </row>
    <row r="1139" spans="1:3" ht="15" customHeight="1" x14ac:dyDescent="0.45">
      <c r="A1139" s="36" t="str">
        <f t="shared" si="48"/>
        <v>PR Cartagena</v>
      </c>
      <c r="B1139" s="4" t="str">
        <f t="shared" si="48"/>
        <v>Planta GNL / LNG Plant</v>
      </c>
      <c r="C1139" s="46">
        <f>(Input!C$18*Input!C$185)*C852</f>
        <v>76741.970286832278</v>
      </c>
    </row>
    <row r="1140" spans="1:3" ht="15" customHeight="1" x14ac:dyDescent="0.45">
      <c r="A1140" s="36" t="str">
        <f t="shared" si="48"/>
        <v>PR Huelva</v>
      </c>
      <c r="B1140" s="4" t="str">
        <f t="shared" si="48"/>
        <v>Planta GNL / LNG Plant</v>
      </c>
      <c r="C1140" s="46">
        <f>(Input!C$18*Input!C$185)*C853</f>
        <v>150177.69967344633</v>
      </c>
    </row>
    <row r="1141" spans="1:3" ht="15" customHeight="1" x14ac:dyDescent="0.45">
      <c r="A1141" s="36" t="str">
        <f t="shared" si="48"/>
        <v>PR Bilbao</v>
      </c>
      <c r="B1141" s="4" t="str">
        <f t="shared" si="48"/>
        <v>Planta GNL / LNG Plant</v>
      </c>
      <c r="C1141" s="46">
        <f>(Input!C$18*Input!C$185)*C854</f>
        <v>175761.32204527335</v>
      </c>
    </row>
    <row r="1142" spans="1:3" ht="15" customHeight="1" x14ac:dyDescent="0.45">
      <c r="A1142" s="36" t="str">
        <f t="shared" si="48"/>
        <v>PR Sagunto</v>
      </c>
      <c r="B1142" s="4" t="str">
        <f t="shared" si="48"/>
        <v>Planta GNL / LNG Plant</v>
      </c>
      <c r="C1142" s="46">
        <f>(Input!C$18*Input!C$185)*C855</f>
        <v>60453.471232749136</v>
      </c>
    </row>
    <row r="1143" spans="1:3" ht="15" customHeight="1" x14ac:dyDescent="0.45">
      <c r="A1143" s="36" t="str">
        <f t="shared" si="48"/>
        <v>PR Mugardos</v>
      </c>
      <c r="B1143" s="4" t="str">
        <f t="shared" si="48"/>
        <v>Planta GNL / LNG Plant</v>
      </c>
      <c r="C1143" s="46">
        <f>(Input!C$18*Input!C$185)*C856</f>
        <v>91895.102775229985</v>
      </c>
    </row>
    <row r="1144" spans="1:3" ht="15" customHeight="1" x14ac:dyDescent="0.45">
      <c r="A1144" s="36" t="str">
        <f t="shared" si="48"/>
        <v>PR El Musel</v>
      </c>
      <c r="B1144" s="4" t="str">
        <f t="shared" si="48"/>
        <v>Planta GNL / LNG Plant</v>
      </c>
      <c r="C1144" s="46">
        <f>(Input!C$18*Input!C$185)*C857</f>
        <v>33283.628000060278</v>
      </c>
    </row>
    <row r="1145" spans="1:3" ht="15" customHeight="1" x14ac:dyDescent="0.45">
      <c r="A1145" s="36" t="str">
        <f t="shared" si="48"/>
        <v>CI Tarifa</v>
      </c>
      <c r="B1145" s="4" t="str">
        <f t="shared" si="48"/>
        <v>CI Tarifa</v>
      </c>
      <c r="C1145" s="46">
        <f>(Input!C$18*Input!C$185)*C858</f>
        <v>4688592.6371744415</v>
      </c>
    </row>
    <row r="1146" spans="1:3" ht="15" customHeight="1" x14ac:dyDescent="0.45">
      <c r="A1146" s="36" t="str">
        <f t="shared" si="48"/>
        <v>CI Biriatou</v>
      </c>
      <c r="B1146" s="4" t="str">
        <f t="shared" si="48"/>
        <v>VIP Pirineos</v>
      </c>
      <c r="C1146" s="46">
        <f>(Input!C$18*Input!C$185)*C859</f>
        <v>4699780.4338695602</v>
      </c>
    </row>
    <row r="1147" spans="1:3" ht="15" customHeight="1" x14ac:dyDescent="0.45">
      <c r="A1147" s="36" t="str">
        <f t="shared" si="48"/>
        <v>CI Larrau</v>
      </c>
      <c r="B1147" s="4" t="str">
        <f t="shared" si="48"/>
        <v>VIP Pirineos</v>
      </c>
      <c r="C1147" s="46">
        <f>(Input!C$18*Input!C$185)*C860</f>
        <v>7617028.7178430445</v>
      </c>
    </row>
    <row r="1148" spans="1:3" ht="15" customHeight="1" x14ac:dyDescent="0.45">
      <c r="A1148" s="36" t="str">
        <f t="shared" si="48"/>
        <v>CI Badajoz</v>
      </c>
      <c r="B1148" s="4" t="str">
        <f t="shared" si="48"/>
        <v>VIP Ibérico</v>
      </c>
      <c r="C1148" s="46">
        <f>(Input!C$18*Input!C$185)*C861</f>
        <v>1811044.0796236363</v>
      </c>
    </row>
    <row r="1149" spans="1:3" ht="15" customHeight="1" x14ac:dyDescent="0.45">
      <c r="A1149" s="36" t="str">
        <f t="shared" si="48"/>
        <v>CI Tuy</v>
      </c>
      <c r="B1149" s="4" t="str">
        <f t="shared" si="48"/>
        <v>VIP Ibérico</v>
      </c>
      <c r="C1149" s="46">
        <f>(Input!C$18*Input!C$185)*C862</f>
        <v>183815.22473756294</v>
      </c>
    </row>
    <row r="1150" spans="1:3" ht="15" customHeight="1" x14ac:dyDescent="0.45">
      <c r="A1150" s="36" t="str">
        <f t="shared" si="48"/>
        <v>AS Serrablo</v>
      </c>
      <c r="B1150" s="4" t="str">
        <f t="shared" si="48"/>
        <v>AA.SS / Storage facilities</v>
      </c>
      <c r="C1150" s="46">
        <f>(Input!C$18*Input!C$185)*C863</f>
        <v>1712751.0968468885</v>
      </c>
    </row>
    <row r="1151" spans="1:3" ht="15" customHeight="1" x14ac:dyDescent="0.45">
      <c r="A1151" s="36" t="str">
        <f t="shared" si="48"/>
        <v>AS Gaviota</v>
      </c>
      <c r="B1151" s="4" t="str">
        <f t="shared" si="48"/>
        <v>AA.SS / Storage facilities</v>
      </c>
      <c r="C1151" s="46">
        <f>(Input!C$18*Input!C$185)*C864</f>
        <v>2261594.0451620021</v>
      </c>
    </row>
    <row r="1152" spans="1:3" ht="15" customHeight="1" x14ac:dyDescent="0.45">
      <c r="A1152" s="36" t="str">
        <f t="shared" si="48"/>
        <v>AS Yela</v>
      </c>
      <c r="B1152" s="4" t="str">
        <f t="shared" si="48"/>
        <v>AA.SS / Storage facilities</v>
      </c>
      <c r="C1152" s="46">
        <f>(Input!C$18*Input!C$185)*C865</f>
        <v>1053872.5688628994</v>
      </c>
    </row>
    <row r="1153" spans="1:3" ht="15" customHeight="1" thickBot="1" x14ac:dyDescent="0.5">
      <c r="A1153" s="36" t="str">
        <f t="shared" ref="A1153:B1153" si="49">A866</f>
        <v>YAC/AS Marismas</v>
      </c>
      <c r="B1153" s="4" t="str">
        <f t="shared" si="49"/>
        <v>AA.SS / Storage facilities</v>
      </c>
      <c r="C1153" s="46">
        <f>(Input!C$18*Input!C$185)*C866</f>
        <v>59271.855623051633</v>
      </c>
    </row>
    <row r="1154" spans="1:3" ht="18.75" customHeight="1" thickBot="1" x14ac:dyDescent="0.5">
      <c r="A1154" s="23" t="s">
        <v>7</v>
      </c>
      <c r="B1154" s="24"/>
      <c r="C1154" s="54">
        <f>SUM(C873:C1153)</f>
        <v>148144822.96026331</v>
      </c>
    </row>
    <row r="1155" spans="1:3" x14ac:dyDescent="0.45">
      <c r="C1155" s="92">
        <f>C1154-(Input!C$18*Input!C$185)</f>
        <v>0</v>
      </c>
    </row>
    <row r="1156" spans="1:3" ht="37.5" customHeight="1" x14ac:dyDescent="0.45">
      <c r="A1156" s="180" t="s">
        <v>182</v>
      </c>
      <c r="B1156" s="180"/>
      <c r="C1156" s="180"/>
    </row>
    <row r="1157" spans="1:3" ht="5.0999999999999996" customHeight="1" thickBot="1" x14ac:dyDescent="0.5"/>
    <row r="1158" spans="1:3" ht="15" customHeight="1" x14ac:dyDescent="0.45">
      <c r="A1158" s="169" t="s">
        <v>36</v>
      </c>
      <c r="B1158" s="171" t="s">
        <v>160</v>
      </c>
      <c r="C1158" s="19" t="s">
        <v>11</v>
      </c>
    </row>
    <row r="1159" spans="1:3" ht="33" customHeight="1" x14ac:dyDescent="0.45">
      <c r="A1159" s="170"/>
      <c r="B1159" s="172"/>
      <c r="C1159" s="71" t="s">
        <v>57</v>
      </c>
    </row>
    <row r="1160" spans="1:3" ht="15" customHeight="1" x14ac:dyDescent="0.45">
      <c r="A1160" s="43" t="str">
        <f t="shared" ref="A1160:B1179" si="50">A873</f>
        <v>01.1A</v>
      </c>
      <c r="B1160" s="4" t="str">
        <f t="shared" si="50"/>
        <v>Salida Nacional / National exit</v>
      </c>
      <c r="C1160" s="55">
        <f>IF(C12=0,"",C873/C12)</f>
        <v>123.966772495547</v>
      </c>
    </row>
    <row r="1161" spans="1:3" ht="15" customHeight="1" x14ac:dyDescent="0.45">
      <c r="A1161" s="36" t="str">
        <f t="shared" si="50"/>
        <v>03A</v>
      </c>
      <c r="B1161" s="4" t="str">
        <f t="shared" si="50"/>
        <v>Salida Nacional / National exit</v>
      </c>
      <c r="C1161" s="55">
        <f t="shared" ref="C1161:C1224" si="51">IF(C13=0,"",C874/C13)</f>
        <v>121.49115480068255</v>
      </c>
    </row>
    <row r="1162" spans="1:3" ht="15" customHeight="1" x14ac:dyDescent="0.45">
      <c r="A1162" s="36" t="str">
        <f t="shared" si="50"/>
        <v>1.01</v>
      </c>
      <c r="B1162" s="4" t="str">
        <f t="shared" si="50"/>
        <v>Salida Nacional / National exit</v>
      </c>
      <c r="C1162" s="55">
        <f t="shared" si="51"/>
        <v>92.262835952375198</v>
      </c>
    </row>
    <row r="1163" spans="1:3" ht="15" customHeight="1" x14ac:dyDescent="0.45">
      <c r="A1163" s="36" t="str">
        <f t="shared" si="50"/>
        <v>10</v>
      </c>
      <c r="B1163" s="4" t="str">
        <f t="shared" si="50"/>
        <v>Salida Nacional / National exit</v>
      </c>
      <c r="C1163" s="55">
        <f t="shared" si="51"/>
        <v>84.263234546856523</v>
      </c>
    </row>
    <row r="1164" spans="1:3" ht="15" customHeight="1" x14ac:dyDescent="0.45">
      <c r="A1164" s="36" t="str">
        <f t="shared" si="50"/>
        <v>11</v>
      </c>
      <c r="B1164" s="4" t="str">
        <f t="shared" si="50"/>
        <v>Salida Nacional / National exit</v>
      </c>
      <c r="C1164" s="55">
        <f t="shared" si="51"/>
        <v>82.107334594263435</v>
      </c>
    </row>
    <row r="1165" spans="1:3" ht="15" customHeight="1" x14ac:dyDescent="0.45">
      <c r="A1165" s="36" t="str">
        <f t="shared" si="50"/>
        <v>12</v>
      </c>
      <c r="B1165" s="4" t="str">
        <f t="shared" si="50"/>
        <v>Salida Nacional / National exit</v>
      </c>
      <c r="C1165" s="55">
        <f t="shared" si="51"/>
        <v>81.350131955590953</v>
      </c>
    </row>
    <row r="1166" spans="1:3" ht="15" customHeight="1" x14ac:dyDescent="0.45">
      <c r="A1166" s="36" t="str">
        <f t="shared" si="50"/>
        <v>13</v>
      </c>
      <c r="B1166" s="4" t="str">
        <f t="shared" si="50"/>
        <v>Salida Nacional / National exit</v>
      </c>
      <c r="C1166" s="55">
        <f t="shared" si="51"/>
        <v>79.424907906325387</v>
      </c>
    </row>
    <row r="1167" spans="1:3" ht="15" customHeight="1" x14ac:dyDescent="0.45">
      <c r="A1167" s="36" t="str">
        <f t="shared" si="50"/>
        <v>13A</v>
      </c>
      <c r="B1167" s="4" t="str">
        <f t="shared" si="50"/>
        <v>Salida Nacional / National exit</v>
      </c>
      <c r="C1167" s="55">
        <f t="shared" si="51"/>
        <v>78.663740855932105</v>
      </c>
    </row>
    <row r="1168" spans="1:3" ht="15" customHeight="1" x14ac:dyDescent="0.45">
      <c r="A1168" s="36" t="str">
        <f t="shared" si="50"/>
        <v>14</v>
      </c>
      <c r="B1168" s="4" t="str">
        <f t="shared" si="50"/>
        <v>Salida Nacional / National exit</v>
      </c>
      <c r="C1168" s="55">
        <f t="shared" si="51"/>
        <v>78.198583214025078</v>
      </c>
    </row>
    <row r="1169" spans="1:3" ht="15" customHeight="1" x14ac:dyDescent="0.45">
      <c r="A1169" s="36" t="str">
        <f t="shared" si="50"/>
        <v>15</v>
      </c>
      <c r="B1169" s="4" t="str">
        <f t="shared" si="50"/>
        <v>Salida Nacional / National exit</v>
      </c>
      <c r="C1169" s="55">
        <f t="shared" si="51"/>
        <v>76.306765940860103</v>
      </c>
    </row>
    <row r="1170" spans="1:3" ht="15" customHeight="1" x14ac:dyDescent="0.45">
      <c r="A1170" s="36" t="str">
        <f t="shared" si="50"/>
        <v>15</v>
      </c>
      <c r="B1170" s="4" t="str">
        <f t="shared" si="50"/>
        <v>Salida Nacional / National exit</v>
      </c>
      <c r="C1170" s="55">
        <f t="shared" si="51"/>
        <v>76.218599867528454</v>
      </c>
    </row>
    <row r="1171" spans="1:3" ht="15" customHeight="1" x14ac:dyDescent="0.45">
      <c r="A1171" s="36" t="str">
        <f t="shared" si="50"/>
        <v>15.04</v>
      </c>
      <c r="B1171" s="4" t="str">
        <f t="shared" si="50"/>
        <v>Salida Nacional / National exit</v>
      </c>
      <c r="C1171" s="55">
        <f t="shared" si="51"/>
        <v>76.128454148331613</v>
      </c>
    </row>
    <row r="1172" spans="1:3" ht="15" customHeight="1" x14ac:dyDescent="0.45">
      <c r="A1172" s="36" t="str">
        <f t="shared" si="50"/>
        <v>15.06A</v>
      </c>
      <c r="B1172" s="4" t="str">
        <f t="shared" si="50"/>
        <v>Salida Nacional / National exit</v>
      </c>
      <c r="C1172" s="55">
        <f t="shared" si="51"/>
        <v>75.999623774623828</v>
      </c>
    </row>
    <row r="1173" spans="1:3" ht="15" customHeight="1" x14ac:dyDescent="0.45">
      <c r="A1173" s="36" t="str">
        <f t="shared" si="50"/>
        <v>15.07</v>
      </c>
      <c r="B1173" s="4" t="str">
        <f t="shared" si="50"/>
        <v>Salida Nacional / National exit</v>
      </c>
      <c r="C1173" s="55">
        <f t="shared" si="51"/>
        <v>75.985782261561255</v>
      </c>
    </row>
    <row r="1174" spans="1:3" ht="15" customHeight="1" x14ac:dyDescent="0.45">
      <c r="A1174" s="36" t="str">
        <f t="shared" si="50"/>
        <v>15.08</v>
      </c>
      <c r="B1174" s="4" t="str">
        <f t="shared" si="50"/>
        <v>Salida Nacional / National exit</v>
      </c>
      <c r="C1174" s="55">
        <f t="shared" si="51"/>
        <v>75.891429280851341</v>
      </c>
    </row>
    <row r="1175" spans="1:3" ht="15" customHeight="1" x14ac:dyDescent="0.45">
      <c r="A1175" s="36" t="str">
        <f t="shared" si="50"/>
        <v>15.08A</v>
      </c>
      <c r="B1175" s="4" t="str">
        <f t="shared" si="50"/>
        <v>Salida Nacional / National exit</v>
      </c>
      <c r="C1175" s="55">
        <f t="shared" si="51"/>
        <v>75.851665877268758</v>
      </c>
    </row>
    <row r="1176" spans="1:3" ht="15" customHeight="1" x14ac:dyDescent="0.45">
      <c r="A1176" s="36" t="str">
        <f t="shared" si="50"/>
        <v>15.09</v>
      </c>
      <c r="B1176" s="4" t="str">
        <f t="shared" si="50"/>
        <v>Salida Nacional / National exit</v>
      </c>
      <c r="C1176" s="55">
        <f t="shared" si="51"/>
        <v>75.840722079339173</v>
      </c>
    </row>
    <row r="1177" spans="1:3" ht="15" customHeight="1" x14ac:dyDescent="0.45">
      <c r="A1177" s="36" t="str">
        <f t="shared" si="50"/>
        <v>15.09AD</v>
      </c>
      <c r="B1177" s="4" t="str">
        <f t="shared" si="50"/>
        <v>Salida Nacional / National exit</v>
      </c>
      <c r="C1177" s="55">
        <f t="shared" si="51"/>
        <v>75.820438073408027</v>
      </c>
    </row>
    <row r="1178" spans="1:3" ht="15" customHeight="1" x14ac:dyDescent="0.45">
      <c r="A1178" s="36" t="str">
        <f t="shared" si="50"/>
        <v>15.09X</v>
      </c>
      <c r="B1178" s="4" t="str">
        <f t="shared" si="50"/>
        <v>Salida Nacional / National exit</v>
      </c>
      <c r="C1178" s="55">
        <f t="shared" si="51"/>
        <v>75.754032570495596</v>
      </c>
    </row>
    <row r="1179" spans="1:3" ht="15" customHeight="1" x14ac:dyDescent="0.45">
      <c r="A1179" s="36" t="str">
        <f t="shared" si="50"/>
        <v>15.09X.1</v>
      </c>
      <c r="B1179" s="4" t="str">
        <f t="shared" si="50"/>
        <v>Salida Nacional / National exit</v>
      </c>
      <c r="C1179" s="55">
        <f t="shared" si="51"/>
        <v>75.761921107615038</v>
      </c>
    </row>
    <row r="1180" spans="1:3" ht="15" customHeight="1" x14ac:dyDescent="0.45">
      <c r="A1180" s="36" t="str">
        <f t="shared" ref="A1180:B1199" si="52">A893</f>
        <v>15.09X.1</v>
      </c>
      <c r="B1180" s="4" t="str">
        <f t="shared" si="52"/>
        <v>Salida Nacional / National exit</v>
      </c>
      <c r="C1180" s="55">
        <f t="shared" si="51"/>
        <v>75.729961841681927</v>
      </c>
    </row>
    <row r="1181" spans="1:3" ht="15" customHeight="1" x14ac:dyDescent="0.45">
      <c r="A1181" s="36" t="str">
        <f t="shared" si="52"/>
        <v>15.10</v>
      </c>
      <c r="B1181" s="4" t="str">
        <f t="shared" si="52"/>
        <v>Salida Nacional / National exit</v>
      </c>
      <c r="C1181" s="55">
        <f t="shared" si="51"/>
        <v>75.718145915896798</v>
      </c>
    </row>
    <row r="1182" spans="1:3" ht="15" customHeight="1" x14ac:dyDescent="0.45">
      <c r="A1182" s="36" t="str">
        <f t="shared" si="52"/>
        <v>15.11</v>
      </c>
      <c r="B1182" s="4" t="str">
        <f t="shared" si="52"/>
        <v>Salida Nacional / National exit</v>
      </c>
      <c r="C1182" s="55">
        <f t="shared" si="51"/>
        <v>75.570511801296803</v>
      </c>
    </row>
    <row r="1183" spans="1:3" ht="15" customHeight="1" x14ac:dyDescent="0.45">
      <c r="A1183" s="36" t="str">
        <f t="shared" si="52"/>
        <v>15.12</v>
      </c>
      <c r="B1183" s="4" t="str">
        <f t="shared" si="52"/>
        <v>Salida Nacional / National exit</v>
      </c>
      <c r="C1183" s="55">
        <f t="shared" si="51"/>
        <v>75.592597324428652</v>
      </c>
    </row>
    <row r="1184" spans="1:3" ht="15" customHeight="1" x14ac:dyDescent="0.45">
      <c r="A1184" s="36" t="str">
        <f t="shared" si="52"/>
        <v>15.13E.C.</v>
      </c>
      <c r="B1184" s="4" t="str">
        <f t="shared" si="52"/>
        <v>Salida Nacional / National exit</v>
      </c>
      <c r="C1184" s="55">
        <f t="shared" si="51"/>
        <v>75.649055429312199</v>
      </c>
    </row>
    <row r="1185" spans="1:3" ht="15" customHeight="1" x14ac:dyDescent="0.45">
      <c r="A1185" s="36" t="str">
        <f t="shared" si="52"/>
        <v>15.14</v>
      </c>
      <c r="B1185" s="4" t="str">
        <f t="shared" si="52"/>
        <v>Salida Nacional / National exit</v>
      </c>
      <c r="C1185" s="55">
        <f t="shared" si="51"/>
        <v>75.649058427618343</v>
      </c>
    </row>
    <row r="1186" spans="1:3" ht="15" customHeight="1" x14ac:dyDescent="0.45">
      <c r="A1186" s="36" t="str">
        <f t="shared" si="52"/>
        <v>15.15</v>
      </c>
      <c r="B1186" s="4" t="str">
        <f t="shared" si="52"/>
        <v>Salida Nacional / National exit</v>
      </c>
      <c r="C1186" s="55">
        <f t="shared" si="51"/>
        <v>75.679979958986635</v>
      </c>
    </row>
    <row r="1187" spans="1:3" ht="15" customHeight="1" x14ac:dyDescent="0.45">
      <c r="A1187" s="36" t="str">
        <f t="shared" si="52"/>
        <v>15.16</v>
      </c>
      <c r="B1187" s="4" t="str">
        <f t="shared" si="52"/>
        <v>Salida Nacional / National exit</v>
      </c>
      <c r="C1187" s="55">
        <f t="shared" si="51"/>
        <v>75.740036031255201</v>
      </c>
    </row>
    <row r="1188" spans="1:3" ht="15" customHeight="1" x14ac:dyDescent="0.45">
      <c r="A1188" s="36" t="str">
        <f t="shared" si="52"/>
        <v>15.17</v>
      </c>
      <c r="B1188" s="4" t="str">
        <f t="shared" si="52"/>
        <v>Salida Nacional / National exit</v>
      </c>
      <c r="C1188" s="55">
        <f t="shared" si="51"/>
        <v>75.762919103824032</v>
      </c>
    </row>
    <row r="1189" spans="1:3" ht="15" customHeight="1" x14ac:dyDescent="0.45">
      <c r="A1189" s="36" t="str">
        <f t="shared" si="52"/>
        <v>15.19</v>
      </c>
      <c r="B1189" s="4" t="str">
        <f t="shared" si="52"/>
        <v>Salida Nacional / National exit</v>
      </c>
      <c r="C1189" s="55">
        <f t="shared" si="51"/>
        <v>75.180922315364327</v>
      </c>
    </row>
    <row r="1190" spans="1:3" ht="15" customHeight="1" x14ac:dyDescent="0.45">
      <c r="A1190" s="36" t="str">
        <f t="shared" si="52"/>
        <v>15.19</v>
      </c>
      <c r="B1190" s="4" t="str">
        <f t="shared" si="52"/>
        <v>Salida Nacional / National exit</v>
      </c>
      <c r="C1190" s="55">
        <f t="shared" si="51"/>
        <v>82.942098316566032</v>
      </c>
    </row>
    <row r="1191" spans="1:3" ht="15" customHeight="1" x14ac:dyDescent="0.45">
      <c r="A1191" s="36" t="str">
        <f t="shared" si="52"/>
        <v>15.20.05</v>
      </c>
      <c r="B1191" s="4" t="str">
        <f t="shared" si="52"/>
        <v>Salida Nacional / National exit</v>
      </c>
      <c r="C1191" s="55">
        <f t="shared" si="51"/>
        <v>98.016657377553855</v>
      </c>
    </row>
    <row r="1192" spans="1:3" ht="15" customHeight="1" x14ac:dyDescent="0.45">
      <c r="A1192" s="36" t="str">
        <f t="shared" si="52"/>
        <v>15.20.06</v>
      </c>
      <c r="B1192" s="4" t="str">
        <f t="shared" si="52"/>
        <v>Salida Nacional / National exit</v>
      </c>
      <c r="C1192" s="55">
        <f t="shared" si="51"/>
        <v>99.819033100412597</v>
      </c>
    </row>
    <row r="1193" spans="1:3" ht="15" customHeight="1" x14ac:dyDescent="0.45">
      <c r="A1193" s="36" t="str">
        <f t="shared" si="52"/>
        <v>15.20A.1</v>
      </c>
      <c r="B1193" s="4" t="str">
        <f t="shared" si="52"/>
        <v>Salida Nacional / National exit</v>
      </c>
      <c r="C1193" s="55">
        <f t="shared" si="51"/>
        <v>75.942662700848231</v>
      </c>
    </row>
    <row r="1194" spans="1:3" ht="15" customHeight="1" x14ac:dyDescent="0.45">
      <c r="A1194" s="36" t="str">
        <f t="shared" si="52"/>
        <v>15.21</v>
      </c>
      <c r="B1194" s="4" t="str">
        <f t="shared" si="52"/>
        <v>Salida Nacional / National exit</v>
      </c>
      <c r="C1194" s="55">
        <f t="shared" si="51"/>
        <v>76.803719730473375</v>
      </c>
    </row>
    <row r="1195" spans="1:3" ht="15" customHeight="1" x14ac:dyDescent="0.45">
      <c r="A1195" s="36" t="str">
        <f t="shared" si="52"/>
        <v>15.22</v>
      </c>
      <c r="B1195" s="4" t="str">
        <f t="shared" si="52"/>
        <v>Salida Nacional / National exit</v>
      </c>
      <c r="C1195" s="55">
        <f t="shared" si="51"/>
        <v>77.58360368566143</v>
      </c>
    </row>
    <row r="1196" spans="1:3" ht="15" customHeight="1" x14ac:dyDescent="0.45">
      <c r="A1196" s="36" t="str">
        <f t="shared" si="52"/>
        <v>15.23</v>
      </c>
      <c r="B1196" s="4" t="str">
        <f t="shared" si="52"/>
        <v>Salida Nacional / National exit</v>
      </c>
      <c r="C1196" s="55">
        <f t="shared" si="51"/>
        <v>78.050732559930012</v>
      </c>
    </row>
    <row r="1197" spans="1:3" ht="15" customHeight="1" x14ac:dyDescent="0.45">
      <c r="A1197" s="36" t="str">
        <f t="shared" si="52"/>
        <v>15.24</v>
      </c>
      <c r="B1197" s="4" t="str">
        <f t="shared" si="52"/>
        <v>Salida Nacional / National exit</v>
      </c>
      <c r="C1197" s="55">
        <f t="shared" si="51"/>
        <v>78.664476036608917</v>
      </c>
    </row>
    <row r="1198" spans="1:3" ht="15" customHeight="1" x14ac:dyDescent="0.45">
      <c r="A1198" s="36" t="str">
        <f t="shared" si="52"/>
        <v>15.26</v>
      </c>
      <c r="B1198" s="4" t="str">
        <f t="shared" si="52"/>
        <v>Salida Nacional / National exit</v>
      </c>
      <c r="C1198" s="55">
        <f t="shared" si="51"/>
        <v>79.87286344304033</v>
      </c>
    </row>
    <row r="1199" spans="1:3" ht="15" customHeight="1" x14ac:dyDescent="0.45">
      <c r="A1199" s="36" t="str">
        <f t="shared" si="52"/>
        <v>15.28-16</v>
      </c>
      <c r="B1199" s="4" t="str">
        <f t="shared" si="52"/>
        <v>Salida Nacional / National exit</v>
      </c>
      <c r="C1199" s="55">
        <f t="shared" si="51"/>
        <v>80.783545188340256</v>
      </c>
    </row>
    <row r="1200" spans="1:3" ht="15" customHeight="1" x14ac:dyDescent="0.45">
      <c r="A1200" s="36" t="str">
        <f t="shared" ref="A1200:B1219" si="53">A913</f>
        <v>15.28-16</v>
      </c>
      <c r="B1200" s="4" t="str">
        <f t="shared" si="53"/>
        <v>Salida Nacional / National exit</v>
      </c>
      <c r="C1200" s="55">
        <f t="shared" si="51"/>
        <v>82.171838728866717</v>
      </c>
    </row>
    <row r="1201" spans="1:3" ht="15" customHeight="1" x14ac:dyDescent="0.45">
      <c r="A1201" s="36" t="str">
        <f t="shared" si="53"/>
        <v>15.31</v>
      </c>
      <c r="B1201" s="4" t="str">
        <f t="shared" si="53"/>
        <v>Salida Nacional / National exit</v>
      </c>
      <c r="C1201" s="55">
        <f t="shared" si="51"/>
        <v>81.57164735590483</v>
      </c>
    </row>
    <row r="1202" spans="1:3" ht="15" customHeight="1" x14ac:dyDescent="0.45">
      <c r="A1202" s="36" t="str">
        <f t="shared" si="53"/>
        <v>15.31.1A</v>
      </c>
      <c r="B1202" s="4" t="str">
        <f t="shared" si="53"/>
        <v>Salida Nacional / National exit</v>
      </c>
      <c r="C1202" s="55">
        <f t="shared" si="51"/>
        <v>81.497626844659578</v>
      </c>
    </row>
    <row r="1203" spans="1:3" ht="15" customHeight="1" x14ac:dyDescent="0.45">
      <c r="A1203" s="36" t="str">
        <f t="shared" si="53"/>
        <v>15.31.3</v>
      </c>
      <c r="B1203" s="4" t="str">
        <f t="shared" si="53"/>
        <v>Salida Nacional / National exit</v>
      </c>
      <c r="C1203" s="55">
        <f t="shared" si="51"/>
        <v>80.921239439354764</v>
      </c>
    </row>
    <row r="1204" spans="1:3" ht="15" customHeight="1" x14ac:dyDescent="0.45">
      <c r="A1204" s="36" t="str">
        <f t="shared" si="53"/>
        <v>15.31A.2</v>
      </c>
      <c r="B1204" s="4" t="str">
        <f t="shared" si="53"/>
        <v>Salida Nacional / National exit</v>
      </c>
      <c r="C1204" s="55">
        <f t="shared" si="51"/>
        <v>81.155898570302071</v>
      </c>
    </row>
    <row r="1205" spans="1:3" ht="15" customHeight="1" x14ac:dyDescent="0.45">
      <c r="A1205" s="36" t="str">
        <f t="shared" si="53"/>
        <v>15.31A.4</v>
      </c>
      <c r="B1205" s="4" t="str">
        <f t="shared" si="53"/>
        <v>Salida Nacional / National exit</v>
      </c>
      <c r="C1205" s="55">
        <f t="shared" si="51"/>
        <v>80.31113514029866</v>
      </c>
    </row>
    <row r="1206" spans="1:3" ht="15" customHeight="1" x14ac:dyDescent="0.45">
      <c r="A1206" s="36" t="str">
        <f t="shared" si="53"/>
        <v>15.34</v>
      </c>
      <c r="B1206" s="4" t="str">
        <f t="shared" si="53"/>
        <v>Salida Nacional / National exit</v>
      </c>
      <c r="C1206" s="55">
        <f t="shared" si="51"/>
        <v>82.122586185085524</v>
      </c>
    </row>
    <row r="1207" spans="1:3" ht="15" customHeight="1" x14ac:dyDescent="0.45">
      <c r="A1207" s="36" t="str">
        <f t="shared" si="53"/>
        <v>16A</v>
      </c>
      <c r="B1207" s="4" t="str">
        <f t="shared" si="53"/>
        <v>Salida Nacional / National exit</v>
      </c>
      <c r="C1207" s="55">
        <f t="shared" si="51"/>
        <v>76.337692974684202</v>
      </c>
    </row>
    <row r="1208" spans="1:3" ht="15" customHeight="1" x14ac:dyDescent="0.45">
      <c r="A1208" s="36" t="str">
        <f t="shared" si="53"/>
        <v>19</v>
      </c>
      <c r="B1208" s="4" t="str">
        <f t="shared" si="53"/>
        <v>Salida Nacional / National exit</v>
      </c>
      <c r="C1208" s="55">
        <f t="shared" si="51"/>
        <v>77.660674707308829</v>
      </c>
    </row>
    <row r="1209" spans="1:3" ht="15" customHeight="1" x14ac:dyDescent="0.45">
      <c r="A1209" s="36" t="str">
        <f t="shared" si="53"/>
        <v>20</v>
      </c>
      <c r="B1209" s="4" t="str">
        <f t="shared" si="53"/>
        <v>Salida Nacional / National exit</v>
      </c>
      <c r="C1209" s="55">
        <f t="shared" si="51"/>
        <v>77.833283022846928</v>
      </c>
    </row>
    <row r="1210" spans="1:3" ht="15" customHeight="1" x14ac:dyDescent="0.45">
      <c r="A1210" s="36" t="str">
        <f t="shared" si="53"/>
        <v>20</v>
      </c>
      <c r="B1210" s="4" t="str">
        <f t="shared" si="53"/>
        <v>Salida Nacional / National exit</v>
      </c>
      <c r="C1210" s="55">
        <f t="shared" si="51"/>
        <v>77.795294274382883</v>
      </c>
    </row>
    <row r="1211" spans="1:3" ht="15" customHeight="1" x14ac:dyDescent="0.45">
      <c r="A1211" s="36" t="str">
        <f t="shared" si="53"/>
        <v>21</v>
      </c>
      <c r="B1211" s="4" t="str">
        <f t="shared" si="53"/>
        <v>Salida Nacional / National exit</v>
      </c>
      <c r="C1211" s="55">
        <f t="shared" si="51"/>
        <v>77.645238717949937</v>
      </c>
    </row>
    <row r="1212" spans="1:3" ht="15" customHeight="1" x14ac:dyDescent="0.45">
      <c r="A1212" s="36" t="str">
        <f t="shared" si="53"/>
        <v>22</v>
      </c>
      <c r="B1212" s="4" t="str">
        <f t="shared" si="53"/>
        <v>Salida Nacional / National exit</v>
      </c>
      <c r="C1212" s="55">
        <f t="shared" si="51"/>
        <v>77.49908650542163</v>
      </c>
    </row>
    <row r="1213" spans="1:3" ht="15" customHeight="1" x14ac:dyDescent="0.45">
      <c r="A1213" s="36" t="str">
        <f t="shared" si="53"/>
        <v>23</v>
      </c>
      <c r="B1213" s="4" t="str">
        <f t="shared" si="53"/>
        <v>Salida Nacional / National exit</v>
      </c>
      <c r="C1213" s="55">
        <f t="shared" si="51"/>
        <v>77.381121944253707</v>
      </c>
    </row>
    <row r="1214" spans="1:3" ht="15" customHeight="1" x14ac:dyDescent="0.45">
      <c r="A1214" s="36" t="str">
        <f t="shared" si="53"/>
        <v>23A</v>
      </c>
      <c r="B1214" s="4" t="str">
        <f t="shared" si="53"/>
        <v>Salida Nacional / National exit</v>
      </c>
      <c r="C1214" s="55">
        <f t="shared" si="51"/>
        <v>77.235064703596592</v>
      </c>
    </row>
    <row r="1215" spans="1:3" ht="15" customHeight="1" x14ac:dyDescent="0.45">
      <c r="A1215" s="36" t="str">
        <f t="shared" si="53"/>
        <v>24</v>
      </c>
      <c r="B1215" s="4" t="str">
        <f t="shared" si="53"/>
        <v>Salida Nacional / National exit</v>
      </c>
      <c r="C1215" s="55">
        <f t="shared" si="51"/>
        <v>77.146085557506638</v>
      </c>
    </row>
    <row r="1216" spans="1:3" ht="15" customHeight="1" x14ac:dyDescent="0.45">
      <c r="A1216" s="36" t="str">
        <f t="shared" si="53"/>
        <v>24A</v>
      </c>
      <c r="B1216" s="4" t="str">
        <f t="shared" si="53"/>
        <v>Salida Nacional / National exit</v>
      </c>
      <c r="C1216" s="55">
        <f t="shared" si="51"/>
        <v>77.105571367946865</v>
      </c>
    </row>
    <row r="1217" spans="1:3" ht="15" customHeight="1" x14ac:dyDescent="0.45">
      <c r="A1217" s="36" t="str">
        <f t="shared" si="53"/>
        <v>24E.C.</v>
      </c>
      <c r="B1217" s="4" t="str">
        <f t="shared" si="53"/>
        <v>Salida Nacional / National exit</v>
      </c>
      <c r="C1217" s="55">
        <f t="shared" si="51"/>
        <v>77.146080477994445</v>
      </c>
    </row>
    <row r="1218" spans="1:3" ht="15" customHeight="1" x14ac:dyDescent="0.45">
      <c r="A1218" s="36" t="str">
        <f t="shared" si="53"/>
        <v>25A</v>
      </c>
      <c r="B1218" s="4" t="str">
        <f t="shared" si="53"/>
        <v>Salida Nacional / National exit</v>
      </c>
      <c r="C1218" s="55">
        <f t="shared" si="51"/>
        <v>77.025487778102246</v>
      </c>
    </row>
    <row r="1219" spans="1:3" ht="15" customHeight="1" x14ac:dyDescent="0.45">
      <c r="A1219" s="36" t="str">
        <f t="shared" si="53"/>
        <v>25X</v>
      </c>
      <c r="B1219" s="4" t="str">
        <f t="shared" si="53"/>
        <v>Salida Nacional / National exit</v>
      </c>
      <c r="C1219" s="55">
        <f t="shared" si="51"/>
        <v>77.015506536567003</v>
      </c>
    </row>
    <row r="1220" spans="1:3" ht="15" customHeight="1" x14ac:dyDescent="0.45">
      <c r="A1220" s="36" t="str">
        <f t="shared" ref="A1220:B1239" si="54">A933</f>
        <v>25X</v>
      </c>
      <c r="B1220" s="4" t="str">
        <f t="shared" si="54"/>
        <v>Salida Nacional / National exit</v>
      </c>
      <c r="C1220" s="55">
        <f t="shared" si="51"/>
        <v>76.914937273892107</v>
      </c>
    </row>
    <row r="1221" spans="1:3" ht="15" customHeight="1" x14ac:dyDescent="0.45">
      <c r="A1221" s="36" t="str">
        <f t="shared" si="54"/>
        <v>27X</v>
      </c>
      <c r="B1221" s="4" t="str">
        <f t="shared" si="54"/>
        <v>Salida Nacional / National exit</v>
      </c>
      <c r="C1221" s="55">
        <f t="shared" si="51"/>
        <v>76.810030107771354</v>
      </c>
    </row>
    <row r="1222" spans="1:3" ht="15" customHeight="1" x14ac:dyDescent="0.45">
      <c r="A1222" s="36" t="str">
        <f t="shared" si="54"/>
        <v>28</v>
      </c>
      <c r="B1222" s="4" t="str">
        <f t="shared" si="54"/>
        <v>Salida Nacional / National exit</v>
      </c>
      <c r="C1222" s="55">
        <f t="shared" si="51"/>
        <v>76.765914544039276</v>
      </c>
    </row>
    <row r="1223" spans="1:3" ht="15" customHeight="1" x14ac:dyDescent="0.45">
      <c r="A1223" s="36" t="str">
        <f t="shared" si="54"/>
        <v>28A</v>
      </c>
      <c r="B1223" s="4" t="str">
        <f t="shared" si="54"/>
        <v>Salida Nacional / National exit</v>
      </c>
      <c r="C1223" s="55">
        <f t="shared" si="51"/>
        <v>76.710390395834835</v>
      </c>
    </row>
    <row r="1224" spans="1:3" ht="15" customHeight="1" x14ac:dyDescent="0.45">
      <c r="A1224" s="36" t="str">
        <f t="shared" si="54"/>
        <v>29</v>
      </c>
      <c r="B1224" s="4" t="str">
        <f t="shared" si="54"/>
        <v>Salida Nacional / National exit</v>
      </c>
      <c r="C1224" s="55">
        <f t="shared" si="51"/>
        <v>76.389829398420218</v>
      </c>
    </row>
    <row r="1225" spans="1:3" ht="15" customHeight="1" x14ac:dyDescent="0.45">
      <c r="A1225" s="36" t="str">
        <f t="shared" si="54"/>
        <v>30</v>
      </c>
      <c r="B1225" s="4" t="str">
        <f t="shared" si="54"/>
        <v>Salida Nacional / National exit</v>
      </c>
      <c r="C1225" s="55">
        <f t="shared" ref="C1225:C1288" si="55">IF(C77=0,"",C938/C77)</f>
        <v>75.491923619319451</v>
      </c>
    </row>
    <row r="1226" spans="1:3" ht="15" customHeight="1" x14ac:dyDescent="0.45">
      <c r="A1226" s="36" t="str">
        <f t="shared" si="54"/>
        <v>32</v>
      </c>
      <c r="B1226" s="4" t="str">
        <f t="shared" si="54"/>
        <v>Salida Nacional / National exit</v>
      </c>
      <c r="C1226" s="55">
        <f t="shared" si="55"/>
        <v>74.987765078699624</v>
      </c>
    </row>
    <row r="1227" spans="1:3" ht="15" customHeight="1" x14ac:dyDescent="0.45">
      <c r="A1227" s="36" t="str">
        <f t="shared" si="54"/>
        <v>33</v>
      </c>
      <c r="B1227" s="4" t="str">
        <f t="shared" si="54"/>
        <v>Salida Nacional / National exit</v>
      </c>
      <c r="C1227" s="55">
        <f t="shared" si="55"/>
        <v>75.130099602106029</v>
      </c>
    </row>
    <row r="1228" spans="1:3" ht="15" customHeight="1" x14ac:dyDescent="0.45">
      <c r="A1228" s="36" t="str">
        <f t="shared" si="54"/>
        <v>33X</v>
      </c>
      <c r="B1228" s="4" t="str">
        <f t="shared" si="54"/>
        <v>Salida Nacional / National exit</v>
      </c>
      <c r="C1228" s="55">
        <f t="shared" si="55"/>
        <v>75.216869639222168</v>
      </c>
    </row>
    <row r="1229" spans="1:3" ht="15" customHeight="1" x14ac:dyDescent="0.45">
      <c r="A1229" s="36" t="str">
        <f t="shared" si="54"/>
        <v>34</v>
      </c>
      <c r="B1229" s="4" t="str">
        <f t="shared" si="54"/>
        <v>Salida Nacional / National exit</v>
      </c>
      <c r="C1229" s="55">
        <f t="shared" si="55"/>
        <v>75.280907177089162</v>
      </c>
    </row>
    <row r="1230" spans="1:3" ht="15" customHeight="1" x14ac:dyDescent="0.45">
      <c r="A1230" s="36" t="str">
        <f t="shared" si="54"/>
        <v>34</v>
      </c>
      <c r="B1230" s="4" t="str">
        <f t="shared" si="54"/>
        <v>Salida Nacional / National exit</v>
      </c>
      <c r="C1230" s="55">
        <f t="shared" si="55"/>
        <v>74.270097420424619</v>
      </c>
    </row>
    <row r="1231" spans="1:3" ht="15" customHeight="1" x14ac:dyDescent="0.45">
      <c r="A1231" s="36" t="str">
        <f t="shared" si="54"/>
        <v>35X</v>
      </c>
      <c r="B1231" s="4" t="str">
        <f t="shared" si="54"/>
        <v>Salida Nacional / National exit</v>
      </c>
      <c r="C1231" s="55" t="str">
        <f t="shared" si="55"/>
        <v/>
      </c>
    </row>
    <row r="1232" spans="1:3" ht="15" customHeight="1" x14ac:dyDescent="0.45">
      <c r="A1232" s="36" t="str">
        <f t="shared" si="54"/>
        <v>36</v>
      </c>
      <c r="B1232" s="4" t="str">
        <f t="shared" si="54"/>
        <v>Salida Nacional / National exit</v>
      </c>
      <c r="C1232" s="55">
        <f t="shared" si="55"/>
        <v>77.021507741513688</v>
      </c>
    </row>
    <row r="1233" spans="1:3" ht="15" customHeight="1" x14ac:dyDescent="0.45">
      <c r="A1233" s="36" t="str">
        <f t="shared" si="54"/>
        <v>38</v>
      </c>
      <c r="B1233" s="4" t="str">
        <f t="shared" si="54"/>
        <v>Salida Nacional / National exit</v>
      </c>
      <c r="C1233" s="55">
        <f t="shared" si="55"/>
        <v>78.005171626030261</v>
      </c>
    </row>
    <row r="1234" spans="1:3" ht="15" customHeight="1" x14ac:dyDescent="0.45">
      <c r="A1234" s="36" t="str">
        <f t="shared" si="54"/>
        <v>38X.02</v>
      </c>
      <c r="B1234" s="4" t="str">
        <f t="shared" si="54"/>
        <v>Salida Nacional / National exit</v>
      </c>
      <c r="C1234" s="55">
        <f t="shared" si="55"/>
        <v>78.798623465121111</v>
      </c>
    </row>
    <row r="1235" spans="1:3" ht="15" customHeight="1" x14ac:dyDescent="0.45">
      <c r="A1235" s="36" t="str">
        <f t="shared" si="54"/>
        <v>39.01</v>
      </c>
      <c r="B1235" s="4" t="str">
        <f t="shared" si="54"/>
        <v>Salida Nacional / National exit</v>
      </c>
      <c r="C1235" s="55">
        <f t="shared" si="55"/>
        <v>79.209178048727509</v>
      </c>
    </row>
    <row r="1236" spans="1:3" ht="15" customHeight="1" x14ac:dyDescent="0.45">
      <c r="A1236" s="36" t="str">
        <f t="shared" si="54"/>
        <v>4</v>
      </c>
      <c r="B1236" s="4" t="str">
        <f t="shared" si="54"/>
        <v>Salida Nacional / National exit</v>
      </c>
      <c r="C1236" s="55">
        <f t="shared" si="55"/>
        <v>90.681511405183159</v>
      </c>
    </row>
    <row r="1237" spans="1:3" ht="15" customHeight="1" x14ac:dyDescent="0.45">
      <c r="A1237" s="36" t="str">
        <f t="shared" si="54"/>
        <v>40</v>
      </c>
      <c r="B1237" s="4" t="str">
        <f t="shared" si="54"/>
        <v>Salida Nacional / National exit</v>
      </c>
      <c r="C1237" s="55">
        <f t="shared" si="55"/>
        <v>80.193327043469893</v>
      </c>
    </row>
    <row r="1238" spans="1:3" ht="15" customHeight="1" x14ac:dyDescent="0.45">
      <c r="A1238" s="36" t="str">
        <f t="shared" si="54"/>
        <v>41.01</v>
      </c>
      <c r="B1238" s="4" t="str">
        <f t="shared" si="54"/>
        <v>Salida Nacional / National exit</v>
      </c>
      <c r="C1238" s="55">
        <f t="shared" si="55"/>
        <v>81.716184055590617</v>
      </c>
    </row>
    <row r="1239" spans="1:3" ht="15" customHeight="1" x14ac:dyDescent="0.45">
      <c r="A1239" s="36" t="str">
        <f t="shared" si="54"/>
        <v>41.02</v>
      </c>
      <c r="B1239" s="4" t="str">
        <f t="shared" si="54"/>
        <v>Salida Nacional / National exit</v>
      </c>
      <c r="C1239" s="55">
        <f t="shared" si="55"/>
        <v>83.243874801872593</v>
      </c>
    </row>
    <row r="1240" spans="1:3" ht="15" customHeight="1" x14ac:dyDescent="0.45">
      <c r="A1240" s="36" t="str">
        <f t="shared" ref="A1240:B1259" si="56">A953</f>
        <v>41.02</v>
      </c>
      <c r="B1240" s="4" t="str">
        <f t="shared" si="56"/>
        <v>Salida Nacional / National exit</v>
      </c>
      <c r="C1240" s="55">
        <f t="shared" si="55"/>
        <v>83.859751366951343</v>
      </c>
    </row>
    <row r="1241" spans="1:3" ht="15" customHeight="1" x14ac:dyDescent="0.45">
      <c r="A1241" s="36" t="str">
        <f t="shared" si="56"/>
        <v>41.03X01</v>
      </c>
      <c r="B1241" s="4" t="str">
        <f t="shared" si="56"/>
        <v>Salida Nacional / National exit</v>
      </c>
      <c r="C1241" s="55">
        <f t="shared" si="55"/>
        <v>84.276996212058478</v>
      </c>
    </row>
    <row r="1242" spans="1:3" ht="15" customHeight="1" x14ac:dyDescent="0.45">
      <c r="A1242" s="36" t="str">
        <f t="shared" si="56"/>
        <v>41.04</v>
      </c>
      <c r="B1242" s="4" t="str">
        <f t="shared" si="56"/>
        <v>Salida Nacional / National exit</v>
      </c>
      <c r="C1242" s="55">
        <f t="shared" si="55"/>
        <v>85.271810076249821</v>
      </c>
    </row>
    <row r="1243" spans="1:3" ht="15" customHeight="1" x14ac:dyDescent="0.45">
      <c r="A1243" s="36" t="str">
        <f t="shared" si="56"/>
        <v>41.05</v>
      </c>
      <c r="B1243" s="4" t="str">
        <f t="shared" si="56"/>
        <v>Salida Nacional / National exit</v>
      </c>
      <c r="C1243" s="55">
        <f t="shared" si="55"/>
        <v>86.11859601579566</v>
      </c>
    </row>
    <row r="1244" spans="1:3" ht="15" customHeight="1" x14ac:dyDescent="0.45">
      <c r="A1244" s="36" t="str">
        <f t="shared" si="56"/>
        <v>41.06</v>
      </c>
      <c r="B1244" s="4" t="str">
        <f t="shared" si="56"/>
        <v>Salida Nacional / National exit</v>
      </c>
      <c r="C1244" s="55">
        <f t="shared" si="55"/>
        <v>87.135755948483805</v>
      </c>
    </row>
    <row r="1245" spans="1:3" ht="15" customHeight="1" x14ac:dyDescent="0.45">
      <c r="A1245" s="36" t="str">
        <f t="shared" si="56"/>
        <v>41.07X</v>
      </c>
      <c r="B1245" s="4" t="str">
        <f t="shared" si="56"/>
        <v>Salida Nacional / National exit</v>
      </c>
      <c r="C1245" s="55">
        <f t="shared" si="55"/>
        <v>87.4306294661084</v>
      </c>
    </row>
    <row r="1246" spans="1:3" ht="15" customHeight="1" x14ac:dyDescent="0.45">
      <c r="A1246" s="36" t="str">
        <f t="shared" si="56"/>
        <v>41.08</v>
      </c>
      <c r="B1246" s="4" t="str">
        <f t="shared" si="56"/>
        <v>Salida Nacional / National exit</v>
      </c>
      <c r="C1246" s="55">
        <f t="shared" si="55"/>
        <v>89.13401469803199</v>
      </c>
    </row>
    <row r="1247" spans="1:3" ht="15" customHeight="1" x14ac:dyDescent="0.45">
      <c r="A1247" s="36" t="str">
        <f t="shared" si="56"/>
        <v>41.09</v>
      </c>
      <c r="B1247" s="4" t="str">
        <f t="shared" si="56"/>
        <v>Salida Nacional / National exit</v>
      </c>
      <c r="C1247" s="55">
        <f t="shared" si="55"/>
        <v>91.176847351407105</v>
      </c>
    </row>
    <row r="1248" spans="1:3" ht="15" customHeight="1" x14ac:dyDescent="0.45">
      <c r="A1248" s="36" t="str">
        <f t="shared" si="56"/>
        <v>41.10</v>
      </c>
      <c r="B1248" s="4" t="str">
        <f t="shared" si="56"/>
        <v>Salida Nacional / National exit</v>
      </c>
      <c r="C1248" s="55">
        <f t="shared" si="55"/>
        <v>92.652515504363166</v>
      </c>
    </row>
    <row r="1249" spans="1:3" ht="15" customHeight="1" x14ac:dyDescent="0.45">
      <c r="A1249" s="36" t="str">
        <f t="shared" si="56"/>
        <v>41-16</v>
      </c>
      <c r="B1249" s="4" t="str">
        <f t="shared" si="56"/>
        <v>Salida Nacional / National exit</v>
      </c>
      <c r="C1249" s="55">
        <f t="shared" si="55"/>
        <v>80.406160569110924</v>
      </c>
    </row>
    <row r="1250" spans="1:3" ht="15" customHeight="1" x14ac:dyDescent="0.45">
      <c r="A1250" s="36" t="str">
        <f t="shared" si="56"/>
        <v>41-16</v>
      </c>
      <c r="B1250" s="4" t="str">
        <f t="shared" si="56"/>
        <v>Salida Nacional / National exit</v>
      </c>
      <c r="C1250" s="55">
        <f t="shared" si="55"/>
        <v>80.414762096395933</v>
      </c>
    </row>
    <row r="1251" spans="1:3" ht="15" customHeight="1" x14ac:dyDescent="0.45">
      <c r="A1251" s="36" t="str">
        <f t="shared" si="56"/>
        <v>43X.00</v>
      </c>
      <c r="B1251" s="4" t="str">
        <f t="shared" si="56"/>
        <v>Salida Nacional / National exit</v>
      </c>
      <c r="C1251" s="55">
        <f t="shared" si="55"/>
        <v>79.465822700864692</v>
      </c>
    </row>
    <row r="1252" spans="1:3" ht="15" customHeight="1" x14ac:dyDescent="0.45">
      <c r="A1252" s="36" t="str">
        <f t="shared" si="56"/>
        <v>45.01DXC</v>
      </c>
      <c r="B1252" s="4" t="str">
        <f t="shared" si="56"/>
        <v>Salida Nacional / National exit</v>
      </c>
      <c r="C1252" s="55">
        <f t="shared" si="55"/>
        <v>80.24748650779145</v>
      </c>
    </row>
    <row r="1253" spans="1:3" ht="15" customHeight="1" x14ac:dyDescent="0.45">
      <c r="A1253" s="36" t="str">
        <f t="shared" si="56"/>
        <v>45.02</v>
      </c>
      <c r="B1253" s="4" t="str">
        <f t="shared" si="56"/>
        <v>Salida Nacional / National exit</v>
      </c>
      <c r="C1253" s="55">
        <f t="shared" si="55"/>
        <v>81.123011834823998</v>
      </c>
    </row>
    <row r="1254" spans="1:3" ht="15" customHeight="1" x14ac:dyDescent="0.45">
      <c r="A1254" s="36" t="str">
        <f t="shared" si="56"/>
        <v>45.03</v>
      </c>
      <c r="B1254" s="4" t="str">
        <f t="shared" si="56"/>
        <v>Salida Nacional / National exit</v>
      </c>
      <c r="C1254" s="55">
        <f t="shared" si="55"/>
        <v>81.325774050416257</v>
      </c>
    </row>
    <row r="1255" spans="1:3" ht="15" customHeight="1" x14ac:dyDescent="0.45">
      <c r="A1255" s="36" t="str">
        <f t="shared" si="56"/>
        <v>45.04</v>
      </c>
      <c r="B1255" s="4" t="str">
        <f t="shared" si="56"/>
        <v>Salida Nacional / National exit</v>
      </c>
      <c r="C1255" s="55">
        <f t="shared" si="55"/>
        <v>81.470192798397278</v>
      </c>
    </row>
    <row r="1256" spans="1:3" ht="15" customHeight="1" x14ac:dyDescent="0.45">
      <c r="A1256" s="36" t="str">
        <f t="shared" si="56"/>
        <v>45-16</v>
      </c>
      <c r="B1256" s="4" t="str">
        <f t="shared" si="56"/>
        <v>Salida Nacional / National exit</v>
      </c>
      <c r="C1256" s="55">
        <f t="shared" si="55"/>
        <v>80.235647156959871</v>
      </c>
    </row>
    <row r="1257" spans="1:3" ht="15" customHeight="1" x14ac:dyDescent="0.45">
      <c r="A1257" s="36" t="str">
        <f t="shared" si="56"/>
        <v>5D.03</v>
      </c>
      <c r="B1257" s="4" t="str">
        <f t="shared" si="56"/>
        <v>Salida Nacional / National exit</v>
      </c>
      <c r="C1257" s="55">
        <f t="shared" si="55"/>
        <v>94.195228208685151</v>
      </c>
    </row>
    <row r="1258" spans="1:3" ht="15" customHeight="1" x14ac:dyDescent="0.45">
      <c r="A1258" s="36" t="str">
        <f t="shared" si="56"/>
        <v>5D.03.04</v>
      </c>
      <c r="B1258" s="4" t="str">
        <f t="shared" si="56"/>
        <v>Salida Nacional / National exit</v>
      </c>
      <c r="C1258" s="55">
        <f t="shared" si="55"/>
        <v>94.558198596270444</v>
      </c>
    </row>
    <row r="1259" spans="1:3" ht="15" customHeight="1" x14ac:dyDescent="0.45">
      <c r="A1259" s="36" t="str">
        <f t="shared" si="56"/>
        <v>6</v>
      </c>
      <c r="B1259" s="4" t="str">
        <f t="shared" si="56"/>
        <v>Salida Nacional / National exit</v>
      </c>
      <c r="C1259" s="55">
        <f t="shared" si="55"/>
        <v>88.177694679972817</v>
      </c>
    </row>
    <row r="1260" spans="1:3" ht="15" customHeight="1" x14ac:dyDescent="0.45">
      <c r="A1260" s="36" t="str">
        <f t="shared" ref="A1260:B1279" si="57">A973</f>
        <v>6</v>
      </c>
      <c r="B1260" s="4" t="str">
        <f t="shared" si="57"/>
        <v>Salida Nacional / National exit</v>
      </c>
      <c r="C1260" s="55">
        <f t="shared" si="55"/>
        <v>87.207840996596701</v>
      </c>
    </row>
    <row r="1261" spans="1:3" ht="15" customHeight="1" x14ac:dyDescent="0.45">
      <c r="A1261" s="36" t="str">
        <f t="shared" si="57"/>
        <v>7B</v>
      </c>
      <c r="B1261" s="4" t="str">
        <f t="shared" si="57"/>
        <v>Salida Nacional / National exit</v>
      </c>
      <c r="C1261" s="55">
        <f t="shared" si="55"/>
        <v>86.666566649650392</v>
      </c>
    </row>
    <row r="1262" spans="1:3" ht="15" customHeight="1" x14ac:dyDescent="0.45">
      <c r="A1262" s="36" t="str">
        <f t="shared" si="57"/>
        <v>9E.C.</v>
      </c>
      <c r="B1262" s="4" t="str">
        <f t="shared" si="57"/>
        <v>Salida Nacional / National exit</v>
      </c>
      <c r="C1262" s="55">
        <f t="shared" si="55"/>
        <v>85.632753790512055</v>
      </c>
    </row>
    <row r="1263" spans="1:3" ht="15" customHeight="1" x14ac:dyDescent="0.45">
      <c r="A1263" s="36" t="str">
        <f t="shared" si="57"/>
        <v>A1</v>
      </c>
      <c r="B1263" s="4" t="str">
        <f t="shared" si="57"/>
        <v>Salida Nacional / National exit</v>
      </c>
      <c r="C1263" s="55">
        <f t="shared" si="55"/>
        <v>91.680853436399801</v>
      </c>
    </row>
    <row r="1264" spans="1:3" ht="15" customHeight="1" x14ac:dyDescent="0.45">
      <c r="A1264" s="36" t="str">
        <f t="shared" si="57"/>
        <v>A10</v>
      </c>
      <c r="B1264" s="4" t="str">
        <f t="shared" si="57"/>
        <v>Salida Nacional / National exit</v>
      </c>
      <c r="C1264" s="55">
        <f t="shared" si="55"/>
        <v>77.48761616099317</v>
      </c>
    </row>
    <row r="1265" spans="1:3" ht="15" customHeight="1" x14ac:dyDescent="0.45">
      <c r="A1265" s="36" t="str">
        <f t="shared" si="57"/>
        <v>A3</v>
      </c>
      <c r="B1265" s="4" t="str">
        <f t="shared" si="57"/>
        <v>Salida Nacional / National exit</v>
      </c>
      <c r="C1265" s="55">
        <f t="shared" si="55"/>
        <v>86.3009835624418</v>
      </c>
    </row>
    <row r="1266" spans="1:3" ht="15" customHeight="1" x14ac:dyDescent="0.45">
      <c r="A1266" s="36" t="str">
        <f t="shared" si="57"/>
        <v>A36L</v>
      </c>
      <c r="B1266" s="4" t="str">
        <f t="shared" si="57"/>
        <v>Salida Nacional / National exit</v>
      </c>
      <c r="C1266" s="55">
        <f t="shared" si="55"/>
        <v>94.558076814127034</v>
      </c>
    </row>
    <row r="1267" spans="1:3" ht="15" customHeight="1" x14ac:dyDescent="0.45">
      <c r="A1267" s="36" t="str">
        <f t="shared" si="57"/>
        <v>A5A</v>
      </c>
      <c r="B1267" s="4" t="str">
        <f t="shared" si="57"/>
        <v>Salida Nacional / National exit</v>
      </c>
      <c r="C1267" s="55">
        <f t="shared" si="55"/>
        <v>84.155913170715721</v>
      </c>
    </row>
    <row r="1268" spans="1:3" ht="15" customHeight="1" x14ac:dyDescent="0.45">
      <c r="A1268" s="36" t="str">
        <f t="shared" si="57"/>
        <v>A6</v>
      </c>
      <c r="B1268" s="4" t="str">
        <f t="shared" si="57"/>
        <v>Salida Nacional / National exit</v>
      </c>
      <c r="C1268" s="55">
        <f t="shared" si="55"/>
        <v>82.504595098188204</v>
      </c>
    </row>
    <row r="1269" spans="1:3" ht="15" customHeight="1" x14ac:dyDescent="0.45">
      <c r="A1269" s="36" t="str">
        <f t="shared" si="57"/>
        <v>A7</v>
      </c>
      <c r="B1269" s="4" t="str">
        <f t="shared" si="57"/>
        <v>Salida Nacional / National exit</v>
      </c>
      <c r="C1269" s="55">
        <f t="shared" si="55"/>
        <v>80.763962665092535</v>
      </c>
    </row>
    <row r="1270" spans="1:3" ht="15" customHeight="1" x14ac:dyDescent="0.45">
      <c r="A1270" s="36" t="str">
        <f t="shared" si="57"/>
        <v>A7</v>
      </c>
      <c r="B1270" s="4" t="str">
        <f t="shared" si="57"/>
        <v>Salida Nacional / National exit</v>
      </c>
      <c r="C1270" s="55">
        <f t="shared" si="55"/>
        <v>80.194862357083608</v>
      </c>
    </row>
    <row r="1271" spans="1:3" ht="15" customHeight="1" x14ac:dyDescent="0.45">
      <c r="A1271" s="36" t="str">
        <f t="shared" si="57"/>
        <v>A9</v>
      </c>
      <c r="B1271" s="4" t="str">
        <f t="shared" si="57"/>
        <v>Salida Nacional / National exit</v>
      </c>
      <c r="C1271" s="55">
        <f t="shared" si="55"/>
        <v>79.265101037214151</v>
      </c>
    </row>
    <row r="1272" spans="1:3" ht="15" customHeight="1" x14ac:dyDescent="0.45">
      <c r="A1272" s="36" t="str">
        <f t="shared" si="57"/>
        <v>A9A</v>
      </c>
      <c r="B1272" s="4" t="str">
        <f t="shared" si="57"/>
        <v>Salida Nacional / National exit</v>
      </c>
      <c r="C1272" s="55">
        <f t="shared" si="55"/>
        <v>79.064994618332861</v>
      </c>
    </row>
    <row r="1273" spans="1:3" ht="15" customHeight="1" x14ac:dyDescent="0.45">
      <c r="A1273" s="36" t="str">
        <f t="shared" si="57"/>
        <v>A9B</v>
      </c>
      <c r="B1273" s="4" t="str">
        <f t="shared" si="57"/>
        <v>Salida Nacional / National exit</v>
      </c>
      <c r="C1273" s="55">
        <f t="shared" si="55"/>
        <v>78.254006140638168</v>
      </c>
    </row>
    <row r="1274" spans="1:3" ht="15" customHeight="1" x14ac:dyDescent="0.45">
      <c r="A1274" s="36" t="str">
        <f t="shared" si="57"/>
        <v>B02</v>
      </c>
      <c r="B1274" s="4" t="str">
        <f t="shared" si="57"/>
        <v>Salida Nacional / National exit</v>
      </c>
      <c r="C1274" s="55">
        <f t="shared" si="55"/>
        <v>73.832224267600395</v>
      </c>
    </row>
    <row r="1275" spans="1:3" ht="15" customHeight="1" x14ac:dyDescent="0.45">
      <c r="A1275" s="36" t="str">
        <f t="shared" si="57"/>
        <v>B04</v>
      </c>
      <c r="B1275" s="4" t="str">
        <f t="shared" si="57"/>
        <v>Salida Nacional / National exit</v>
      </c>
      <c r="C1275" s="55">
        <f t="shared" si="55"/>
        <v>73.007495742045919</v>
      </c>
    </row>
    <row r="1276" spans="1:3" ht="15" customHeight="1" x14ac:dyDescent="0.45">
      <c r="A1276" s="36" t="str">
        <f t="shared" si="57"/>
        <v>B05</v>
      </c>
      <c r="B1276" s="4" t="str">
        <f t="shared" si="57"/>
        <v>Salida Nacional / National exit</v>
      </c>
      <c r="C1276" s="55">
        <f t="shared" si="55"/>
        <v>73.032813439211949</v>
      </c>
    </row>
    <row r="1277" spans="1:3" ht="15" customHeight="1" x14ac:dyDescent="0.45">
      <c r="A1277" s="36" t="str">
        <f t="shared" si="57"/>
        <v>B07</v>
      </c>
      <c r="B1277" s="4" t="str">
        <f t="shared" si="57"/>
        <v>Salida Nacional / National exit</v>
      </c>
      <c r="C1277" s="55">
        <f t="shared" si="55"/>
        <v>73.135364504604027</v>
      </c>
    </row>
    <row r="1278" spans="1:3" ht="15" customHeight="1" x14ac:dyDescent="0.45">
      <c r="A1278" s="36" t="str">
        <f t="shared" si="57"/>
        <v>B08</v>
      </c>
      <c r="B1278" s="4" t="str">
        <f t="shared" si="57"/>
        <v>Salida Nacional / National exit</v>
      </c>
      <c r="C1278" s="55">
        <f t="shared" si="55"/>
        <v>73.240383651197504</v>
      </c>
    </row>
    <row r="1279" spans="1:3" ht="15" customHeight="1" x14ac:dyDescent="0.45">
      <c r="A1279" s="36" t="str">
        <f t="shared" si="57"/>
        <v>B10</v>
      </c>
      <c r="B1279" s="4" t="str">
        <f t="shared" si="57"/>
        <v>Salida Nacional / National exit</v>
      </c>
      <c r="C1279" s="55">
        <f t="shared" si="55"/>
        <v>73.069863237478799</v>
      </c>
    </row>
    <row r="1280" spans="1:3" ht="15" customHeight="1" x14ac:dyDescent="0.45">
      <c r="A1280" s="36" t="str">
        <f t="shared" ref="A1280:B1299" si="58">A993</f>
        <v>B10</v>
      </c>
      <c r="B1280" s="4" t="str">
        <f t="shared" si="58"/>
        <v>Salida Nacional / National exit</v>
      </c>
      <c r="C1280" s="55">
        <f t="shared" si="55"/>
        <v>72.757022535739267</v>
      </c>
    </row>
    <row r="1281" spans="1:3" ht="15" customHeight="1" x14ac:dyDescent="0.45">
      <c r="A1281" s="36" t="str">
        <f t="shared" si="58"/>
        <v>B18</v>
      </c>
      <c r="B1281" s="4" t="str">
        <f t="shared" si="58"/>
        <v>Salida Nacional / National exit</v>
      </c>
      <c r="C1281" s="55">
        <f t="shared" si="55"/>
        <v>71.863754925974774</v>
      </c>
    </row>
    <row r="1282" spans="1:3" ht="15" customHeight="1" x14ac:dyDescent="0.45">
      <c r="A1282" s="36" t="str">
        <f t="shared" si="58"/>
        <v>B19</v>
      </c>
      <c r="B1282" s="4" t="str">
        <f t="shared" si="58"/>
        <v>Salida Nacional / National exit</v>
      </c>
      <c r="C1282" s="55">
        <f t="shared" si="55"/>
        <v>71.831605446339964</v>
      </c>
    </row>
    <row r="1283" spans="1:3" ht="15" customHeight="1" x14ac:dyDescent="0.45">
      <c r="A1283" s="36" t="str">
        <f t="shared" si="58"/>
        <v>B20</v>
      </c>
      <c r="B1283" s="4" t="str">
        <f t="shared" si="58"/>
        <v>Salida Nacional / National exit</v>
      </c>
      <c r="C1283" s="55">
        <f t="shared" si="55"/>
        <v>71.807543123715305</v>
      </c>
    </row>
    <row r="1284" spans="1:3" ht="15" customHeight="1" x14ac:dyDescent="0.45">
      <c r="A1284" s="36" t="str">
        <f t="shared" si="58"/>
        <v>BIO MADRID</v>
      </c>
      <c r="B1284" s="4" t="str">
        <f t="shared" si="58"/>
        <v>Salida Nacional / National exit</v>
      </c>
      <c r="C1284" s="55">
        <f t="shared" si="55"/>
        <v>71.828807172229162</v>
      </c>
    </row>
    <row r="1285" spans="1:3" ht="15" customHeight="1" x14ac:dyDescent="0.45">
      <c r="A1285" s="36" t="str">
        <f t="shared" si="58"/>
        <v>B22</v>
      </c>
      <c r="B1285" s="4" t="str">
        <f t="shared" si="58"/>
        <v>Salida Nacional / National exit</v>
      </c>
      <c r="C1285" s="55">
        <f t="shared" si="55"/>
        <v>71.781365555945797</v>
      </c>
    </row>
    <row r="1286" spans="1:3" ht="15" customHeight="1" x14ac:dyDescent="0.45">
      <c r="A1286" s="36" t="str">
        <f t="shared" si="58"/>
        <v>C1.01</v>
      </c>
      <c r="B1286" s="4" t="str">
        <f t="shared" si="58"/>
        <v>Salida Nacional / National exit</v>
      </c>
      <c r="C1286" s="55">
        <f t="shared" si="55"/>
        <v>81.72091947440677</v>
      </c>
    </row>
    <row r="1287" spans="1:3" ht="15" customHeight="1" x14ac:dyDescent="0.45">
      <c r="A1287" s="36" t="str">
        <f t="shared" si="58"/>
        <v>C2X.01</v>
      </c>
      <c r="B1287" s="4" t="str">
        <f t="shared" si="58"/>
        <v>Salida Nacional / National exit</v>
      </c>
      <c r="C1287" s="55">
        <f t="shared" si="55"/>
        <v>82.577245502689493</v>
      </c>
    </row>
    <row r="1288" spans="1:3" ht="15" customHeight="1" x14ac:dyDescent="0.45">
      <c r="A1288" s="36" t="str">
        <f t="shared" si="58"/>
        <v>CC.BE</v>
      </c>
      <c r="B1288" s="4" t="str">
        <f t="shared" si="58"/>
        <v>Salida Nacional / National exit</v>
      </c>
      <c r="C1288" s="55">
        <f t="shared" si="55"/>
        <v>92.93942888605811</v>
      </c>
    </row>
    <row r="1289" spans="1:3" ht="15" customHeight="1" x14ac:dyDescent="0.45">
      <c r="A1289" s="36" t="str">
        <f t="shared" si="58"/>
        <v>CC.CT.E</v>
      </c>
      <c r="B1289" s="4" t="str">
        <f t="shared" si="58"/>
        <v>Salida Nacional / National exit</v>
      </c>
      <c r="C1289" s="55">
        <f t="shared" ref="C1289:C1352" si="59">IF(C141=0,"",C1002/C141)</f>
        <v>100.30616167415815</v>
      </c>
    </row>
    <row r="1290" spans="1:3" ht="15" customHeight="1" x14ac:dyDescent="0.45">
      <c r="A1290" s="36" t="str">
        <f t="shared" si="58"/>
        <v>CC.CT.E</v>
      </c>
      <c r="B1290" s="4" t="str">
        <f t="shared" si="58"/>
        <v>Salida Nacional / National exit</v>
      </c>
      <c r="C1290" s="55">
        <f t="shared" si="59"/>
        <v>99.965171672536258</v>
      </c>
    </row>
    <row r="1291" spans="1:3" ht="15" customHeight="1" x14ac:dyDescent="0.45">
      <c r="A1291" s="36" t="str">
        <f t="shared" si="58"/>
        <v>CC.PV.BBE</v>
      </c>
      <c r="B1291" s="4" t="str">
        <f t="shared" si="58"/>
        <v>Salida Nacional / National exit</v>
      </c>
      <c r="C1291" s="55">
        <f t="shared" si="59"/>
        <v>82.66479396338049</v>
      </c>
    </row>
    <row r="1292" spans="1:3" ht="15" customHeight="1" x14ac:dyDescent="0.45">
      <c r="A1292" s="36" t="str">
        <f t="shared" si="58"/>
        <v>CC.SG.UF</v>
      </c>
      <c r="B1292" s="4" t="str">
        <f t="shared" si="58"/>
        <v>Salida Nacional / National exit</v>
      </c>
      <c r="C1292" s="55">
        <f t="shared" si="59"/>
        <v>75.978955718642283</v>
      </c>
    </row>
    <row r="1293" spans="1:3" ht="15" customHeight="1" x14ac:dyDescent="0.45">
      <c r="A1293" s="36" t="str">
        <f t="shared" si="58"/>
        <v>CC.SON.E</v>
      </c>
      <c r="B1293" s="4" t="str">
        <f t="shared" si="58"/>
        <v>Salida Nacional / National exit</v>
      </c>
      <c r="C1293" s="55">
        <f t="shared" si="59"/>
        <v>102.37645811257697</v>
      </c>
    </row>
    <row r="1294" spans="1:3" ht="15" customHeight="1" x14ac:dyDescent="0.45">
      <c r="A1294" s="36" t="str">
        <f t="shared" si="58"/>
        <v>D01A</v>
      </c>
      <c r="B1294" s="4" t="str">
        <f t="shared" si="58"/>
        <v>Salida Nacional / National exit</v>
      </c>
      <c r="C1294" s="55">
        <f t="shared" si="59"/>
        <v>75.307140260122097</v>
      </c>
    </row>
    <row r="1295" spans="1:3" ht="15" customHeight="1" x14ac:dyDescent="0.45">
      <c r="A1295" s="36" t="str">
        <f t="shared" si="58"/>
        <v>D03A</v>
      </c>
      <c r="B1295" s="4" t="str">
        <f t="shared" si="58"/>
        <v>Salida Nacional / National exit</v>
      </c>
      <c r="C1295" s="55">
        <f t="shared" si="59"/>
        <v>77.973980700128863</v>
      </c>
    </row>
    <row r="1296" spans="1:3" ht="15" customHeight="1" x14ac:dyDescent="0.45">
      <c r="A1296" s="36" t="str">
        <f t="shared" si="58"/>
        <v>D04</v>
      </c>
      <c r="B1296" s="4" t="str">
        <f t="shared" si="58"/>
        <v>Salida Nacional / National exit</v>
      </c>
      <c r="C1296" s="55">
        <f t="shared" si="59"/>
        <v>78.594768121744551</v>
      </c>
    </row>
    <row r="1297" spans="1:3" ht="15" customHeight="1" x14ac:dyDescent="0.45">
      <c r="A1297" s="36" t="str">
        <f t="shared" si="58"/>
        <v>D06</v>
      </c>
      <c r="B1297" s="4" t="str">
        <f t="shared" si="58"/>
        <v>Salida Nacional / National exit</v>
      </c>
      <c r="C1297" s="55">
        <f t="shared" si="59"/>
        <v>80.362286364248703</v>
      </c>
    </row>
    <row r="1298" spans="1:3" ht="15" customHeight="1" x14ac:dyDescent="0.45">
      <c r="A1298" s="36" t="str">
        <f t="shared" si="58"/>
        <v>D06A</v>
      </c>
      <c r="B1298" s="4" t="str">
        <f t="shared" si="58"/>
        <v>Salida Nacional / National exit</v>
      </c>
      <c r="C1298" s="55">
        <f t="shared" si="59"/>
        <v>80.865833466361906</v>
      </c>
    </row>
    <row r="1299" spans="1:3" ht="15" customHeight="1" x14ac:dyDescent="0.45">
      <c r="A1299" s="36" t="str">
        <f t="shared" si="58"/>
        <v>D07</v>
      </c>
      <c r="B1299" s="4" t="str">
        <f t="shared" si="58"/>
        <v>Salida Nacional / National exit</v>
      </c>
      <c r="C1299" s="55">
        <f t="shared" si="59"/>
        <v>81.003950261314216</v>
      </c>
    </row>
    <row r="1300" spans="1:3" ht="15" customHeight="1" x14ac:dyDescent="0.45">
      <c r="A1300" s="36" t="str">
        <f t="shared" ref="A1300:B1319" si="60">A1013</f>
        <v>D07</v>
      </c>
      <c r="B1300" s="4" t="str">
        <f t="shared" si="60"/>
        <v>Salida Nacional / National exit</v>
      </c>
      <c r="C1300" s="55">
        <f t="shared" si="59"/>
        <v>84.749343834490034</v>
      </c>
    </row>
    <row r="1301" spans="1:3" ht="15" customHeight="1" x14ac:dyDescent="0.45">
      <c r="A1301" s="36" t="str">
        <f t="shared" si="60"/>
        <v>D07A</v>
      </c>
      <c r="B1301" s="4" t="str">
        <f t="shared" si="60"/>
        <v>Salida Nacional / National exit</v>
      </c>
      <c r="C1301" s="55">
        <f t="shared" si="59"/>
        <v>82.252717993355219</v>
      </c>
    </row>
    <row r="1302" spans="1:3" ht="15" customHeight="1" x14ac:dyDescent="0.45">
      <c r="A1302" s="36" t="str">
        <f t="shared" si="60"/>
        <v>D08A</v>
      </c>
      <c r="B1302" s="4" t="str">
        <f t="shared" si="60"/>
        <v>Salida Nacional / National exit</v>
      </c>
      <c r="C1302" s="55">
        <f t="shared" si="59"/>
        <v>83.412310103322042</v>
      </c>
    </row>
    <row r="1303" spans="1:3" ht="15" customHeight="1" x14ac:dyDescent="0.45">
      <c r="A1303" s="36" t="str">
        <f t="shared" si="60"/>
        <v>D10A</v>
      </c>
      <c r="B1303" s="4" t="str">
        <f t="shared" si="60"/>
        <v>Salida Nacional / National exit</v>
      </c>
      <c r="C1303" s="55">
        <f t="shared" si="59"/>
        <v>86.156025944001968</v>
      </c>
    </row>
    <row r="1304" spans="1:3" ht="15" customHeight="1" x14ac:dyDescent="0.45">
      <c r="A1304" s="36" t="str">
        <f t="shared" si="60"/>
        <v>D12A</v>
      </c>
      <c r="B1304" s="4" t="str">
        <f t="shared" si="60"/>
        <v>Salida Nacional / National exit</v>
      </c>
      <c r="C1304" s="55">
        <f t="shared" si="59"/>
        <v>88.979856537399968</v>
      </c>
    </row>
    <row r="1305" spans="1:3" ht="15" customHeight="1" x14ac:dyDescent="0.45">
      <c r="A1305" s="36" t="str">
        <f t="shared" si="60"/>
        <v>D13</v>
      </c>
      <c r="B1305" s="4" t="str">
        <f t="shared" si="60"/>
        <v>Salida Nacional / National exit</v>
      </c>
      <c r="C1305" s="55">
        <f t="shared" si="59"/>
        <v>90.065608721453714</v>
      </c>
    </row>
    <row r="1306" spans="1:3" ht="15" customHeight="1" x14ac:dyDescent="0.45">
      <c r="A1306" s="36" t="str">
        <f t="shared" si="60"/>
        <v>D13A</v>
      </c>
      <c r="B1306" s="4" t="str">
        <f t="shared" si="60"/>
        <v>Salida Nacional / National exit</v>
      </c>
      <c r="C1306" s="55">
        <f t="shared" si="59"/>
        <v>90.627441302078736</v>
      </c>
    </row>
    <row r="1307" spans="1:3" ht="15" customHeight="1" x14ac:dyDescent="0.45">
      <c r="A1307" s="36" t="str">
        <f t="shared" si="60"/>
        <v>D14</v>
      </c>
      <c r="B1307" s="4" t="str">
        <f t="shared" si="60"/>
        <v>Salida Nacional / National exit</v>
      </c>
      <c r="C1307" s="55">
        <f t="shared" si="59"/>
        <v>91.27772058204323</v>
      </c>
    </row>
    <row r="1308" spans="1:3" ht="15" customHeight="1" x14ac:dyDescent="0.45">
      <c r="A1308" s="36" t="str">
        <f t="shared" si="60"/>
        <v>D15</v>
      </c>
      <c r="B1308" s="4" t="str">
        <f t="shared" si="60"/>
        <v>Salida Nacional / National exit</v>
      </c>
      <c r="C1308" s="55">
        <f t="shared" si="59"/>
        <v>92.412765167701593</v>
      </c>
    </row>
    <row r="1309" spans="1:3" ht="15" customHeight="1" x14ac:dyDescent="0.45">
      <c r="A1309" s="36" t="str">
        <f t="shared" si="60"/>
        <v>D16</v>
      </c>
      <c r="B1309" s="4" t="str">
        <f t="shared" si="60"/>
        <v>Salida Nacional / National exit</v>
      </c>
      <c r="C1309" s="55">
        <f t="shared" si="59"/>
        <v>93.374691021968076</v>
      </c>
    </row>
    <row r="1310" spans="1:3" ht="15" customHeight="1" x14ac:dyDescent="0.45">
      <c r="A1310" s="36" t="str">
        <f t="shared" si="60"/>
        <v>D16</v>
      </c>
      <c r="B1310" s="4" t="str">
        <f t="shared" si="60"/>
        <v>Salida Nacional / National exit</v>
      </c>
      <c r="C1310" s="55">
        <f t="shared" si="59"/>
        <v>93.374749193584805</v>
      </c>
    </row>
    <row r="1311" spans="1:3" ht="15" customHeight="1" x14ac:dyDescent="0.45">
      <c r="A1311" s="36" t="str">
        <f t="shared" si="60"/>
        <v>E01</v>
      </c>
      <c r="B1311" s="4" t="str">
        <f t="shared" si="60"/>
        <v>Salida Nacional / National exit</v>
      </c>
      <c r="C1311" s="55">
        <f t="shared" si="59"/>
        <v>75.22523101364402</v>
      </c>
    </row>
    <row r="1312" spans="1:3" ht="15" customHeight="1" x14ac:dyDescent="0.45">
      <c r="A1312" s="36" t="str">
        <f t="shared" si="60"/>
        <v>E02</v>
      </c>
      <c r="B1312" s="4" t="str">
        <f t="shared" si="60"/>
        <v>Salida Nacional / National exit</v>
      </c>
      <c r="C1312" s="55">
        <f t="shared" si="59"/>
        <v>75.77145251530834</v>
      </c>
    </row>
    <row r="1313" spans="1:3" ht="15" customHeight="1" x14ac:dyDescent="0.45">
      <c r="A1313" s="36" t="str">
        <f t="shared" si="60"/>
        <v>E15</v>
      </c>
      <c r="B1313" s="4" t="str">
        <f t="shared" si="60"/>
        <v>Salida Nacional / National exit</v>
      </c>
      <c r="C1313" s="55">
        <f t="shared" si="59"/>
        <v>81.068098340101287</v>
      </c>
    </row>
    <row r="1314" spans="1:3" ht="15" customHeight="1" x14ac:dyDescent="0.45">
      <c r="A1314" s="36" t="str">
        <f t="shared" si="60"/>
        <v>EG01</v>
      </c>
      <c r="B1314" s="4" t="str">
        <f t="shared" si="60"/>
        <v>Salida Nacional / National exit</v>
      </c>
      <c r="C1314" s="55">
        <f t="shared" si="59"/>
        <v>77.762539670882759</v>
      </c>
    </row>
    <row r="1315" spans="1:3" ht="15" customHeight="1" x14ac:dyDescent="0.45">
      <c r="A1315" s="36" t="str">
        <f t="shared" si="60"/>
        <v>F00</v>
      </c>
      <c r="B1315" s="4" t="str">
        <f t="shared" si="60"/>
        <v>Salida Nacional / National exit</v>
      </c>
      <c r="C1315" s="55">
        <f t="shared" si="59"/>
        <v>115.03429435079866</v>
      </c>
    </row>
    <row r="1316" spans="1:3" ht="15" customHeight="1" x14ac:dyDescent="0.45">
      <c r="A1316" s="36" t="str">
        <f t="shared" si="60"/>
        <v>F02</v>
      </c>
      <c r="B1316" s="4" t="str">
        <f t="shared" si="60"/>
        <v>Salida Nacional / National exit</v>
      </c>
      <c r="C1316" s="55">
        <f t="shared" si="59"/>
        <v>112.63350359217337</v>
      </c>
    </row>
    <row r="1317" spans="1:3" ht="15" customHeight="1" x14ac:dyDescent="0.45">
      <c r="A1317" s="36" t="str">
        <f t="shared" si="60"/>
        <v>F06.2</v>
      </c>
      <c r="B1317" s="4" t="str">
        <f t="shared" si="60"/>
        <v>Salida Nacional / National exit</v>
      </c>
      <c r="C1317" s="55">
        <f t="shared" si="59"/>
        <v>105.48077902909532</v>
      </c>
    </row>
    <row r="1318" spans="1:3" ht="15" customHeight="1" x14ac:dyDescent="0.45">
      <c r="A1318" s="36" t="str">
        <f t="shared" si="60"/>
        <v>F07</v>
      </c>
      <c r="B1318" s="4" t="str">
        <f t="shared" si="60"/>
        <v>Salida Nacional / National exit</v>
      </c>
      <c r="C1318" s="55">
        <f t="shared" si="59"/>
        <v>104.76945415358195</v>
      </c>
    </row>
    <row r="1319" spans="1:3" ht="15" customHeight="1" x14ac:dyDescent="0.45">
      <c r="A1319" s="36" t="str">
        <f t="shared" si="60"/>
        <v>F07.01</v>
      </c>
      <c r="B1319" s="4" t="str">
        <f t="shared" si="60"/>
        <v>Salida Nacional / National exit</v>
      </c>
      <c r="C1319" s="55">
        <f t="shared" si="59"/>
        <v>103.79065143574408</v>
      </c>
    </row>
    <row r="1320" spans="1:3" ht="15" customHeight="1" x14ac:dyDescent="0.45">
      <c r="A1320" s="36" t="str">
        <f t="shared" ref="A1320:B1339" si="61">A1033</f>
        <v>F07.01</v>
      </c>
      <c r="B1320" s="4" t="str">
        <f t="shared" si="61"/>
        <v>Salida Nacional / National exit</v>
      </c>
      <c r="C1320" s="55">
        <f t="shared" si="59"/>
        <v>96.77741949747724</v>
      </c>
    </row>
    <row r="1321" spans="1:3" ht="15" customHeight="1" x14ac:dyDescent="0.45">
      <c r="A1321" s="36" t="str">
        <f t="shared" si="61"/>
        <v>F08</v>
      </c>
      <c r="B1321" s="4" t="str">
        <f t="shared" si="61"/>
        <v>Salida Nacional / National exit</v>
      </c>
      <c r="C1321" s="55">
        <f t="shared" si="59"/>
        <v>103.31883359783825</v>
      </c>
    </row>
    <row r="1322" spans="1:3" ht="15" customHeight="1" x14ac:dyDescent="0.45">
      <c r="A1322" s="36" t="str">
        <f t="shared" si="61"/>
        <v>F09</v>
      </c>
      <c r="B1322" s="4" t="str">
        <f t="shared" si="61"/>
        <v>Salida Nacional / National exit</v>
      </c>
      <c r="C1322" s="55">
        <f t="shared" si="59"/>
        <v>101.3235828613592</v>
      </c>
    </row>
    <row r="1323" spans="1:3" ht="15" customHeight="1" x14ac:dyDescent="0.45">
      <c r="A1323" s="36" t="str">
        <f t="shared" si="61"/>
        <v>F11</v>
      </c>
      <c r="B1323" s="4" t="str">
        <f t="shared" si="61"/>
        <v>Salida Nacional / National exit</v>
      </c>
      <c r="C1323" s="55">
        <f t="shared" si="59"/>
        <v>96.711884661420328</v>
      </c>
    </row>
    <row r="1324" spans="1:3" ht="15" customHeight="1" x14ac:dyDescent="0.45">
      <c r="A1324" s="36" t="str">
        <f t="shared" si="61"/>
        <v>F13</v>
      </c>
      <c r="B1324" s="4" t="str">
        <f t="shared" si="61"/>
        <v>Salida Nacional / National exit</v>
      </c>
      <c r="C1324" s="55">
        <f t="shared" si="59"/>
        <v>92.746151948194807</v>
      </c>
    </row>
    <row r="1325" spans="1:3" ht="15" customHeight="1" x14ac:dyDescent="0.45">
      <c r="A1325" s="36" t="str">
        <f t="shared" si="61"/>
        <v>F14</v>
      </c>
      <c r="B1325" s="4" t="str">
        <f t="shared" si="61"/>
        <v>Salida Nacional / National exit</v>
      </c>
      <c r="C1325" s="55">
        <f t="shared" si="59"/>
        <v>90.375630308330798</v>
      </c>
    </row>
    <row r="1326" spans="1:3" ht="15" customHeight="1" x14ac:dyDescent="0.45">
      <c r="A1326" s="36" t="str">
        <f t="shared" si="61"/>
        <v>F19</v>
      </c>
      <c r="B1326" s="4" t="str">
        <f t="shared" si="61"/>
        <v>Salida Nacional / National exit</v>
      </c>
      <c r="C1326" s="55">
        <f t="shared" si="59"/>
        <v>89.961541021850167</v>
      </c>
    </row>
    <row r="1327" spans="1:3" ht="15" customHeight="1" x14ac:dyDescent="0.45">
      <c r="A1327" s="36" t="str">
        <f t="shared" si="61"/>
        <v>F21</v>
      </c>
      <c r="B1327" s="4" t="str">
        <f t="shared" si="61"/>
        <v>Salida Nacional / National exit</v>
      </c>
      <c r="C1327" s="55">
        <f t="shared" si="59"/>
        <v>86.366303748882757</v>
      </c>
    </row>
    <row r="1328" spans="1:3" ht="15" customHeight="1" x14ac:dyDescent="0.45">
      <c r="A1328" s="36" t="str">
        <f t="shared" si="61"/>
        <v>F23</v>
      </c>
      <c r="B1328" s="4" t="str">
        <f t="shared" si="61"/>
        <v>Salida Nacional / National exit</v>
      </c>
      <c r="C1328" s="55">
        <f t="shared" si="59"/>
        <v>84.869630252039343</v>
      </c>
    </row>
    <row r="1329" spans="1:3" ht="15" customHeight="1" x14ac:dyDescent="0.45">
      <c r="A1329" s="36" t="str">
        <f t="shared" si="61"/>
        <v>F25</v>
      </c>
      <c r="B1329" s="4" t="str">
        <f t="shared" si="61"/>
        <v>Salida Nacional / National exit</v>
      </c>
      <c r="C1329" s="55">
        <f t="shared" si="59"/>
        <v>78.635060311752724</v>
      </c>
    </row>
    <row r="1330" spans="1:3" ht="15" customHeight="1" x14ac:dyDescent="0.45">
      <c r="A1330" s="36" t="str">
        <f t="shared" si="61"/>
        <v>F25</v>
      </c>
      <c r="B1330" s="4" t="str">
        <f t="shared" si="61"/>
        <v>Salida Nacional / National exit</v>
      </c>
      <c r="C1330" s="55">
        <f t="shared" si="59"/>
        <v>76.60505796941321</v>
      </c>
    </row>
    <row r="1331" spans="1:3" ht="15" customHeight="1" x14ac:dyDescent="0.45">
      <c r="A1331" s="36" t="str">
        <f t="shared" si="61"/>
        <v>F26.02</v>
      </c>
      <c r="B1331" s="4" t="str">
        <f t="shared" si="61"/>
        <v>Salida Nacional / National exit</v>
      </c>
      <c r="C1331" s="55">
        <f t="shared" si="59"/>
        <v>76.236163551647294</v>
      </c>
    </row>
    <row r="1332" spans="1:3" ht="15" customHeight="1" x14ac:dyDescent="0.45">
      <c r="A1332" s="36" t="str">
        <f t="shared" si="61"/>
        <v>F26A</v>
      </c>
      <c r="B1332" s="4" t="str">
        <f t="shared" si="61"/>
        <v>Salida Nacional / National exit</v>
      </c>
      <c r="C1332" s="55">
        <f t="shared" si="59"/>
        <v>75.545463612945468</v>
      </c>
    </row>
    <row r="1333" spans="1:3" ht="15" customHeight="1" x14ac:dyDescent="0.45">
      <c r="A1333" s="36" t="str">
        <f t="shared" si="61"/>
        <v>F27</v>
      </c>
      <c r="B1333" s="4" t="str">
        <f t="shared" si="61"/>
        <v>Salida Nacional / National exit</v>
      </c>
      <c r="C1333" s="55">
        <f t="shared" si="59"/>
        <v>74.395364396770518</v>
      </c>
    </row>
    <row r="1334" spans="1:3" ht="15" customHeight="1" x14ac:dyDescent="0.45">
      <c r="A1334" s="36" t="str">
        <f t="shared" si="61"/>
        <v>F28</v>
      </c>
      <c r="B1334" s="4" t="str">
        <f t="shared" si="61"/>
        <v>Salida Nacional / National exit</v>
      </c>
      <c r="C1334" s="55">
        <f t="shared" si="59"/>
        <v>72.709581890257994</v>
      </c>
    </row>
    <row r="1335" spans="1:3" ht="15" customHeight="1" x14ac:dyDescent="0.45">
      <c r="A1335" s="36" t="str">
        <f t="shared" si="61"/>
        <v>G03</v>
      </c>
      <c r="B1335" s="4" t="str">
        <f t="shared" si="61"/>
        <v>Salida Nacional / National exit</v>
      </c>
      <c r="C1335" s="55">
        <f t="shared" si="59"/>
        <v>83.00933550218916</v>
      </c>
    </row>
    <row r="1336" spans="1:3" ht="15" customHeight="1" x14ac:dyDescent="0.45">
      <c r="A1336" s="36" t="str">
        <f t="shared" si="61"/>
        <v>G04</v>
      </c>
      <c r="B1336" s="4" t="str">
        <f t="shared" si="61"/>
        <v>Salida Nacional / National exit</v>
      </c>
      <c r="C1336" s="55">
        <f t="shared" si="59"/>
        <v>81.952067550444411</v>
      </c>
    </row>
    <row r="1337" spans="1:3" ht="15" customHeight="1" x14ac:dyDescent="0.45">
      <c r="A1337" s="36" t="str">
        <f t="shared" si="61"/>
        <v>G07</v>
      </c>
      <c r="B1337" s="4" t="str">
        <f t="shared" si="61"/>
        <v>Salida Nacional / National exit</v>
      </c>
      <c r="C1337" s="55">
        <f t="shared" si="59"/>
        <v>76.942588369742182</v>
      </c>
    </row>
    <row r="1338" spans="1:3" ht="15" customHeight="1" x14ac:dyDescent="0.45">
      <c r="A1338" s="36" t="str">
        <f t="shared" si="61"/>
        <v>H1</v>
      </c>
      <c r="B1338" s="4" t="str">
        <f t="shared" si="61"/>
        <v>Salida Nacional / National exit</v>
      </c>
      <c r="C1338" s="55">
        <f t="shared" si="59"/>
        <v>82.63271473062315</v>
      </c>
    </row>
    <row r="1339" spans="1:3" ht="15" customHeight="1" x14ac:dyDescent="0.45">
      <c r="A1339" s="36" t="str">
        <f t="shared" si="61"/>
        <v>H72.1</v>
      </c>
      <c r="B1339" s="4" t="str">
        <f t="shared" si="61"/>
        <v>Salida Nacional / National exit</v>
      </c>
      <c r="C1339" s="55">
        <f t="shared" si="59"/>
        <v>112.8177649440718</v>
      </c>
    </row>
    <row r="1340" spans="1:3" ht="15" customHeight="1" x14ac:dyDescent="0.45">
      <c r="A1340" s="36" t="str">
        <f t="shared" ref="A1340:B1359" si="62">A1053</f>
        <v>H72.1</v>
      </c>
      <c r="B1340" s="4" t="str">
        <f t="shared" si="62"/>
        <v>Salida Nacional / National exit</v>
      </c>
      <c r="C1340" s="55">
        <f t="shared" si="59"/>
        <v>94.510831585587454</v>
      </c>
    </row>
    <row r="1341" spans="1:3" ht="15" customHeight="1" x14ac:dyDescent="0.45">
      <c r="A1341" s="36" t="str">
        <f t="shared" si="62"/>
        <v>I003</v>
      </c>
      <c r="B1341" s="4" t="str">
        <f t="shared" si="62"/>
        <v>Salida Nacional / National exit</v>
      </c>
      <c r="C1341" s="55">
        <f t="shared" si="59"/>
        <v>97.991926792838441</v>
      </c>
    </row>
    <row r="1342" spans="1:3" ht="15" customHeight="1" x14ac:dyDescent="0.45">
      <c r="A1342" s="36" t="str">
        <f t="shared" si="62"/>
        <v>I005</v>
      </c>
      <c r="B1342" s="4" t="str">
        <f t="shared" si="62"/>
        <v>Salida Nacional / National exit</v>
      </c>
      <c r="C1342" s="55">
        <f t="shared" si="59"/>
        <v>100.63955481910425</v>
      </c>
    </row>
    <row r="1343" spans="1:3" ht="15" customHeight="1" x14ac:dyDescent="0.45">
      <c r="A1343" s="36" t="str">
        <f t="shared" si="62"/>
        <v>I006</v>
      </c>
      <c r="B1343" s="4" t="str">
        <f t="shared" si="62"/>
        <v>Salida Nacional / National exit</v>
      </c>
      <c r="C1343" s="55">
        <f t="shared" si="59"/>
        <v>102.62655118949063</v>
      </c>
    </row>
    <row r="1344" spans="1:3" ht="15" customHeight="1" x14ac:dyDescent="0.45">
      <c r="A1344" s="36" t="str">
        <f t="shared" si="62"/>
        <v>I007</v>
      </c>
      <c r="B1344" s="4" t="str">
        <f t="shared" si="62"/>
        <v>Salida Nacional / National exit</v>
      </c>
      <c r="C1344" s="55">
        <f t="shared" si="59"/>
        <v>104.56222744823108</v>
      </c>
    </row>
    <row r="1345" spans="1:3" ht="15" customHeight="1" x14ac:dyDescent="0.45">
      <c r="A1345" s="36" t="str">
        <f t="shared" si="62"/>
        <v>I008X</v>
      </c>
      <c r="B1345" s="4" t="str">
        <f t="shared" si="62"/>
        <v>Salida Nacional / National exit</v>
      </c>
      <c r="C1345" s="55">
        <f t="shared" si="59"/>
        <v>112.01802959263958</v>
      </c>
    </row>
    <row r="1346" spans="1:3" ht="15" customHeight="1" x14ac:dyDescent="0.45">
      <c r="A1346" s="36" t="str">
        <f t="shared" si="62"/>
        <v>I012</v>
      </c>
      <c r="B1346" s="4" t="str">
        <f t="shared" si="62"/>
        <v>Salida Nacional / National exit</v>
      </c>
      <c r="C1346" s="55">
        <f t="shared" si="59"/>
        <v>118.14001897452884</v>
      </c>
    </row>
    <row r="1347" spans="1:3" ht="15" customHeight="1" x14ac:dyDescent="0.45">
      <c r="A1347" s="36" t="str">
        <f t="shared" si="62"/>
        <v>I014</v>
      </c>
      <c r="B1347" s="4" t="str">
        <f t="shared" si="62"/>
        <v>Salida Nacional / National exit</v>
      </c>
      <c r="C1347" s="55">
        <f t="shared" si="59"/>
        <v>121.60894676995574</v>
      </c>
    </row>
    <row r="1348" spans="1:3" ht="15" customHeight="1" x14ac:dyDescent="0.45">
      <c r="A1348" s="36" t="str">
        <f t="shared" si="62"/>
        <v>I015ERM</v>
      </c>
      <c r="B1348" s="4" t="str">
        <f t="shared" si="62"/>
        <v>Salida Nacional / National exit</v>
      </c>
      <c r="C1348" s="55">
        <f t="shared" si="59"/>
        <v>123.53579816110243</v>
      </c>
    </row>
    <row r="1349" spans="1:3" ht="15" customHeight="1" x14ac:dyDescent="0.45">
      <c r="A1349" s="36" t="str">
        <f t="shared" si="62"/>
        <v>I016</v>
      </c>
      <c r="B1349" s="4" t="str">
        <f t="shared" si="62"/>
        <v>Salida Nacional / National exit</v>
      </c>
      <c r="C1349" s="55">
        <f t="shared" si="59"/>
        <v>125.04038412740182</v>
      </c>
    </row>
    <row r="1350" spans="1:3" ht="15" customHeight="1" x14ac:dyDescent="0.45">
      <c r="A1350" s="36" t="str">
        <f t="shared" si="62"/>
        <v>I016</v>
      </c>
      <c r="B1350" s="4" t="str">
        <f t="shared" si="62"/>
        <v>Salida Nacional / National exit</v>
      </c>
      <c r="C1350" s="55">
        <f t="shared" si="59"/>
        <v>128.97193472544924</v>
      </c>
    </row>
    <row r="1351" spans="1:3" ht="15" customHeight="1" x14ac:dyDescent="0.45">
      <c r="A1351" s="36" t="str">
        <f t="shared" si="62"/>
        <v>I019</v>
      </c>
      <c r="B1351" s="4" t="str">
        <f t="shared" si="62"/>
        <v>Salida Nacional / National exit</v>
      </c>
      <c r="C1351" s="55">
        <f t="shared" si="59"/>
        <v>130.98170583549751</v>
      </c>
    </row>
    <row r="1352" spans="1:3" ht="15" customHeight="1" x14ac:dyDescent="0.45">
      <c r="A1352" s="36" t="str">
        <f t="shared" si="62"/>
        <v>I020</v>
      </c>
      <c r="B1352" s="4" t="str">
        <f t="shared" si="62"/>
        <v>Salida Nacional / National exit</v>
      </c>
      <c r="C1352" s="55">
        <f t="shared" si="59"/>
        <v>132.81466804279546</v>
      </c>
    </row>
    <row r="1353" spans="1:3" ht="15" customHeight="1" x14ac:dyDescent="0.45">
      <c r="A1353" s="36" t="str">
        <f t="shared" si="62"/>
        <v>I020A</v>
      </c>
      <c r="B1353" s="4" t="str">
        <f t="shared" si="62"/>
        <v>Salida Nacional / National exit</v>
      </c>
      <c r="C1353" s="55">
        <f t="shared" ref="C1353:C1416" si="63">IF(C205=0,"",C1066/C205)</f>
        <v>134.35157264775637</v>
      </c>
    </row>
    <row r="1354" spans="1:3" ht="15" customHeight="1" x14ac:dyDescent="0.45">
      <c r="A1354" s="36" t="str">
        <f t="shared" si="62"/>
        <v>I022</v>
      </c>
      <c r="B1354" s="4" t="str">
        <f t="shared" si="62"/>
        <v>Salida Nacional / National exit</v>
      </c>
      <c r="C1354" s="55">
        <f t="shared" si="63"/>
        <v>137.15350425871932</v>
      </c>
    </row>
    <row r="1355" spans="1:3" ht="15" customHeight="1" x14ac:dyDescent="0.45">
      <c r="A1355" s="36" t="str">
        <f t="shared" si="62"/>
        <v>I023</v>
      </c>
      <c r="B1355" s="4" t="str">
        <f t="shared" si="62"/>
        <v>Salida Nacional / National exit</v>
      </c>
      <c r="C1355" s="55">
        <f t="shared" si="63"/>
        <v>139.46806136256794</v>
      </c>
    </row>
    <row r="1356" spans="1:3" ht="15" customHeight="1" x14ac:dyDescent="0.45">
      <c r="A1356" s="36" t="str">
        <f t="shared" si="62"/>
        <v>I024</v>
      </c>
      <c r="B1356" s="4" t="str">
        <f t="shared" si="62"/>
        <v>Salida Nacional / National exit</v>
      </c>
      <c r="C1356" s="55">
        <f t="shared" si="63"/>
        <v>141.67103659716926</v>
      </c>
    </row>
    <row r="1357" spans="1:3" ht="15" customHeight="1" x14ac:dyDescent="0.45">
      <c r="A1357" s="36" t="str">
        <f t="shared" si="62"/>
        <v>I025</v>
      </c>
      <c r="B1357" s="4" t="str">
        <f t="shared" si="62"/>
        <v>Salida Nacional / National exit</v>
      </c>
      <c r="C1357" s="55">
        <f t="shared" si="63"/>
        <v>142.93901238407102</v>
      </c>
    </row>
    <row r="1358" spans="1:3" ht="15" customHeight="1" x14ac:dyDescent="0.45">
      <c r="A1358" s="36" t="str">
        <f t="shared" si="62"/>
        <v>I15</v>
      </c>
      <c r="B1358" s="4" t="str">
        <f t="shared" si="62"/>
        <v>Salida Nacional / National exit</v>
      </c>
      <c r="C1358" s="55">
        <f t="shared" si="63"/>
        <v>123.5356802098664</v>
      </c>
    </row>
    <row r="1359" spans="1:3" ht="15" customHeight="1" x14ac:dyDescent="0.45">
      <c r="A1359" s="36" t="str">
        <f t="shared" si="62"/>
        <v>J01A</v>
      </c>
      <c r="B1359" s="4" t="str">
        <f t="shared" si="62"/>
        <v>Salida Nacional / National exit</v>
      </c>
      <c r="C1359" s="55">
        <f t="shared" si="63"/>
        <v>74.619919759230484</v>
      </c>
    </row>
    <row r="1360" spans="1:3" ht="15" customHeight="1" x14ac:dyDescent="0.45">
      <c r="A1360" s="36" t="str">
        <f t="shared" ref="A1360:B1379" si="64">A1073</f>
        <v>J01A</v>
      </c>
      <c r="B1360" s="4" t="str">
        <f t="shared" si="64"/>
        <v>Salida Nacional / National exit</v>
      </c>
      <c r="C1360" s="55">
        <f t="shared" si="63"/>
        <v>123.23513181462693</v>
      </c>
    </row>
    <row r="1361" spans="1:3" ht="15" customHeight="1" x14ac:dyDescent="0.45">
      <c r="A1361" s="36" t="str">
        <f t="shared" si="64"/>
        <v>K05</v>
      </c>
      <c r="B1361" s="4" t="str">
        <f t="shared" si="64"/>
        <v>Salida Nacional / National exit</v>
      </c>
      <c r="C1361" s="55">
        <f t="shared" si="63"/>
        <v>120.86646912478894</v>
      </c>
    </row>
    <row r="1362" spans="1:3" ht="15" customHeight="1" x14ac:dyDescent="0.45">
      <c r="A1362" s="36" t="str">
        <f t="shared" si="64"/>
        <v>K07</v>
      </c>
      <c r="B1362" s="4" t="str">
        <f t="shared" si="64"/>
        <v>Salida Nacional / National exit</v>
      </c>
      <c r="C1362" s="55">
        <f t="shared" si="63"/>
        <v>119.08114290201136</v>
      </c>
    </row>
    <row r="1363" spans="1:3" ht="15" customHeight="1" x14ac:dyDescent="0.45">
      <c r="A1363" s="36" t="str">
        <f t="shared" si="64"/>
        <v>K11.01</v>
      </c>
      <c r="B1363" s="4" t="str">
        <f t="shared" si="64"/>
        <v>Salida Nacional / National exit</v>
      </c>
      <c r="C1363" s="55">
        <f t="shared" si="63"/>
        <v>115.43985681326302</v>
      </c>
    </row>
    <row r="1364" spans="1:3" ht="15" customHeight="1" x14ac:dyDescent="0.45">
      <c r="A1364" s="36" t="str">
        <f t="shared" si="64"/>
        <v>K19</v>
      </c>
      <c r="B1364" s="4" t="str">
        <f t="shared" si="64"/>
        <v>Salida Nacional / National exit</v>
      </c>
      <c r="C1364" s="55">
        <f t="shared" si="63"/>
        <v>107.99896784929899</v>
      </c>
    </row>
    <row r="1365" spans="1:3" ht="15" customHeight="1" x14ac:dyDescent="0.45">
      <c r="A1365" s="36" t="str">
        <f t="shared" si="64"/>
        <v>K25</v>
      </c>
      <c r="B1365" s="4" t="str">
        <f t="shared" si="64"/>
        <v>Salida Nacional / National exit</v>
      </c>
      <c r="C1365" s="55">
        <f t="shared" si="63"/>
        <v>102.77512280659467</v>
      </c>
    </row>
    <row r="1366" spans="1:3" ht="15" customHeight="1" x14ac:dyDescent="0.45">
      <c r="A1366" s="36" t="str">
        <f t="shared" si="64"/>
        <v>K29</v>
      </c>
      <c r="B1366" s="4" t="str">
        <f t="shared" si="64"/>
        <v>Salida Nacional / National exit</v>
      </c>
      <c r="C1366" s="55">
        <f t="shared" si="63"/>
        <v>99.546678184095711</v>
      </c>
    </row>
    <row r="1367" spans="1:3" ht="15" customHeight="1" x14ac:dyDescent="0.45">
      <c r="A1367" s="36" t="str">
        <f t="shared" si="64"/>
        <v>K31</v>
      </c>
      <c r="B1367" s="4" t="str">
        <f t="shared" si="64"/>
        <v>Salida Nacional / National exit</v>
      </c>
      <c r="C1367" s="55">
        <f t="shared" si="63"/>
        <v>97.874365790427035</v>
      </c>
    </row>
    <row r="1368" spans="1:3" ht="15" customHeight="1" x14ac:dyDescent="0.45">
      <c r="A1368" s="36" t="str">
        <f t="shared" si="64"/>
        <v>K37</v>
      </c>
      <c r="B1368" s="4" t="str">
        <f t="shared" si="64"/>
        <v>Salida Nacional / National exit</v>
      </c>
      <c r="C1368" s="55">
        <f t="shared" si="63"/>
        <v>92.731871219538249</v>
      </c>
    </row>
    <row r="1369" spans="1:3" ht="15" customHeight="1" x14ac:dyDescent="0.45">
      <c r="A1369" s="36" t="str">
        <f t="shared" si="64"/>
        <v>K39</v>
      </c>
      <c r="B1369" s="4" t="str">
        <f t="shared" si="64"/>
        <v>Salida Nacional / National exit</v>
      </c>
      <c r="C1369" s="55">
        <f t="shared" si="63"/>
        <v>88.738721149249585</v>
      </c>
    </row>
    <row r="1370" spans="1:3" ht="15" customHeight="1" x14ac:dyDescent="0.45">
      <c r="A1370" s="36" t="str">
        <f t="shared" si="64"/>
        <v>K39</v>
      </c>
      <c r="B1370" s="4" t="str">
        <f t="shared" si="64"/>
        <v>Salida Nacional / National exit</v>
      </c>
      <c r="C1370" s="55">
        <f t="shared" si="63"/>
        <v>84.073624140305469</v>
      </c>
    </row>
    <row r="1371" spans="1:3" ht="15" customHeight="1" x14ac:dyDescent="0.45">
      <c r="A1371" s="36" t="str">
        <f t="shared" si="64"/>
        <v>K44</v>
      </c>
      <c r="B1371" s="4" t="str">
        <f t="shared" si="64"/>
        <v>Salida Nacional / National exit</v>
      </c>
      <c r="C1371" s="55">
        <f t="shared" si="63"/>
        <v>77.754294185724959</v>
      </c>
    </row>
    <row r="1372" spans="1:3" ht="15" customHeight="1" x14ac:dyDescent="0.45">
      <c r="A1372" s="36" t="str">
        <f t="shared" si="64"/>
        <v>K45</v>
      </c>
      <c r="B1372" s="4" t="str">
        <f t="shared" si="64"/>
        <v>Salida Nacional / National exit</v>
      </c>
      <c r="C1372" s="55">
        <f t="shared" si="63"/>
        <v>76.27570282526419</v>
      </c>
    </row>
    <row r="1373" spans="1:3" ht="15" customHeight="1" x14ac:dyDescent="0.45">
      <c r="A1373" s="36" t="str">
        <f t="shared" si="64"/>
        <v>K46</v>
      </c>
      <c r="B1373" s="4" t="str">
        <f t="shared" si="64"/>
        <v>Salida Nacional / National exit</v>
      </c>
      <c r="C1373" s="55">
        <f t="shared" si="63"/>
        <v>73.459786794832681</v>
      </c>
    </row>
    <row r="1374" spans="1:3" ht="15" customHeight="1" x14ac:dyDescent="0.45">
      <c r="A1374" s="36" t="str">
        <f t="shared" si="64"/>
        <v>K47</v>
      </c>
      <c r="B1374" s="4" t="str">
        <f t="shared" si="64"/>
        <v>Salida Nacional / National exit</v>
      </c>
      <c r="C1374" s="55">
        <f t="shared" si="63"/>
        <v>71.821093185150033</v>
      </c>
    </row>
    <row r="1375" spans="1:3" ht="15" customHeight="1" x14ac:dyDescent="0.45">
      <c r="A1375" s="36" t="str">
        <f t="shared" si="64"/>
        <v>K48</v>
      </c>
      <c r="B1375" s="4" t="str">
        <f t="shared" si="64"/>
        <v>Salida Nacional / National exit</v>
      </c>
      <c r="C1375" s="55">
        <f t="shared" si="63"/>
        <v>69.890354237328097</v>
      </c>
    </row>
    <row r="1376" spans="1:3" ht="15" customHeight="1" x14ac:dyDescent="0.45">
      <c r="A1376" s="36" t="str">
        <f t="shared" si="64"/>
        <v>K48.02</v>
      </c>
      <c r="B1376" s="4" t="str">
        <f t="shared" si="64"/>
        <v>Salida Nacional / National exit</v>
      </c>
      <c r="C1376" s="55">
        <f t="shared" si="63"/>
        <v>70.320491338999304</v>
      </c>
    </row>
    <row r="1377" spans="1:3" ht="15" customHeight="1" x14ac:dyDescent="0.45">
      <c r="A1377" s="36" t="str">
        <f t="shared" si="64"/>
        <v>K48.03</v>
      </c>
      <c r="B1377" s="4" t="str">
        <f t="shared" si="64"/>
        <v>Salida Nacional / National exit</v>
      </c>
      <c r="C1377" s="55">
        <f t="shared" si="63"/>
        <v>70.478382074802965</v>
      </c>
    </row>
    <row r="1378" spans="1:3" ht="15" customHeight="1" x14ac:dyDescent="0.45">
      <c r="A1378" s="36" t="str">
        <f t="shared" si="64"/>
        <v>K48.05</v>
      </c>
      <c r="B1378" s="4" t="str">
        <f t="shared" si="64"/>
        <v>Salida Nacional / National exit</v>
      </c>
      <c r="C1378" s="55">
        <f t="shared" si="63"/>
        <v>70.7559549843497</v>
      </c>
    </row>
    <row r="1379" spans="1:3" ht="15" customHeight="1" x14ac:dyDescent="0.45">
      <c r="A1379" s="36" t="str">
        <f t="shared" si="64"/>
        <v>K48.07</v>
      </c>
      <c r="B1379" s="4" t="str">
        <f t="shared" si="64"/>
        <v>Salida Nacional / National exit</v>
      </c>
      <c r="C1379" s="55">
        <f t="shared" si="63"/>
        <v>70.904302139075767</v>
      </c>
    </row>
    <row r="1380" spans="1:3" ht="15" customHeight="1" x14ac:dyDescent="0.45">
      <c r="A1380" s="36" t="str">
        <f t="shared" ref="A1380:B1399" si="65">A1093</f>
        <v>K48.07</v>
      </c>
      <c r="B1380" s="4" t="str">
        <f t="shared" si="65"/>
        <v>Salida Nacional / National exit</v>
      </c>
      <c r="C1380" s="55">
        <f t="shared" si="63"/>
        <v>71.010072822275902</v>
      </c>
    </row>
    <row r="1381" spans="1:3" ht="15" customHeight="1" x14ac:dyDescent="0.45">
      <c r="A1381" s="36" t="str">
        <f t="shared" si="65"/>
        <v>K48.10</v>
      </c>
      <c r="B1381" s="4" t="str">
        <f t="shared" si="65"/>
        <v>Salida Nacional / National exit</v>
      </c>
      <c r="C1381" s="55">
        <f t="shared" si="63"/>
        <v>74.890148821188887</v>
      </c>
    </row>
    <row r="1382" spans="1:3" ht="15" customHeight="1" x14ac:dyDescent="0.45">
      <c r="A1382" s="36" t="str">
        <f t="shared" si="65"/>
        <v>K50</v>
      </c>
      <c r="B1382" s="4" t="str">
        <f t="shared" si="65"/>
        <v>Salida Nacional / National exit</v>
      </c>
      <c r="C1382" s="55">
        <f t="shared" si="63"/>
        <v>70.424515535811977</v>
      </c>
    </row>
    <row r="1383" spans="1:3" ht="15" customHeight="1" x14ac:dyDescent="0.45">
      <c r="A1383" s="36" t="str">
        <f t="shared" si="65"/>
        <v>K52</v>
      </c>
      <c r="B1383" s="4" t="str">
        <f t="shared" si="65"/>
        <v>Salida Nacional / National exit</v>
      </c>
      <c r="C1383" s="55">
        <f t="shared" si="63"/>
        <v>71.246580720597322</v>
      </c>
    </row>
    <row r="1384" spans="1:3" ht="15" customHeight="1" x14ac:dyDescent="0.45">
      <c r="A1384" s="36" t="str">
        <f t="shared" si="65"/>
        <v>K54</v>
      </c>
      <c r="B1384" s="4" t="str">
        <f t="shared" si="65"/>
        <v>Salida Nacional / National exit</v>
      </c>
      <c r="C1384" s="55">
        <f t="shared" si="63"/>
        <v>71.953376251834982</v>
      </c>
    </row>
    <row r="1385" spans="1:3" ht="15" customHeight="1" x14ac:dyDescent="0.45">
      <c r="A1385" s="36" t="str">
        <f t="shared" si="65"/>
        <v>M01</v>
      </c>
      <c r="B1385" s="4" t="str">
        <f t="shared" si="65"/>
        <v>Salida Nacional / National exit</v>
      </c>
      <c r="C1385" s="55">
        <f t="shared" si="63"/>
        <v>85.776313463356402</v>
      </c>
    </row>
    <row r="1386" spans="1:3" ht="15" customHeight="1" x14ac:dyDescent="0.45">
      <c r="A1386" s="36" t="str">
        <f t="shared" si="65"/>
        <v>M05</v>
      </c>
      <c r="B1386" s="4" t="str">
        <f t="shared" si="65"/>
        <v>Salida Nacional / National exit</v>
      </c>
      <c r="C1386" s="55">
        <f t="shared" si="63"/>
        <v>79.422706677636185</v>
      </c>
    </row>
    <row r="1387" spans="1:3" ht="15" customHeight="1" x14ac:dyDescent="0.45">
      <c r="A1387" s="36" t="str">
        <f t="shared" si="65"/>
        <v>M09</v>
      </c>
      <c r="B1387" s="4" t="str">
        <f t="shared" si="65"/>
        <v>Salida Nacional / National exit</v>
      </c>
      <c r="C1387" s="55">
        <f t="shared" si="63"/>
        <v>74.931576449349748</v>
      </c>
    </row>
    <row r="1388" spans="1:3" ht="15" customHeight="1" x14ac:dyDescent="0.45">
      <c r="A1388" s="36" t="str">
        <f t="shared" si="65"/>
        <v>N07</v>
      </c>
      <c r="B1388" s="4" t="str">
        <f t="shared" si="65"/>
        <v>Salida Nacional / National exit</v>
      </c>
      <c r="C1388" s="55">
        <f t="shared" si="63"/>
        <v>113.33631384968609</v>
      </c>
    </row>
    <row r="1389" spans="1:3" ht="15" customHeight="1" x14ac:dyDescent="0.45">
      <c r="A1389" s="36" t="str">
        <f t="shared" si="65"/>
        <v>N08</v>
      </c>
      <c r="B1389" s="4" t="str">
        <f t="shared" si="65"/>
        <v>Salida Nacional / National exit</v>
      </c>
      <c r="C1389" s="55">
        <f t="shared" si="63"/>
        <v>98.770416422320167</v>
      </c>
    </row>
    <row r="1390" spans="1:3" ht="15" customHeight="1" x14ac:dyDescent="0.45">
      <c r="A1390" s="36" t="str">
        <f t="shared" si="65"/>
        <v>N08</v>
      </c>
      <c r="B1390" s="4" t="str">
        <f t="shared" si="65"/>
        <v>Salida Nacional / National exit</v>
      </c>
      <c r="C1390" s="55">
        <f t="shared" si="63"/>
        <v>101.43423887814122</v>
      </c>
    </row>
    <row r="1391" spans="1:3" ht="15" customHeight="1" x14ac:dyDescent="0.45">
      <c r="A1391" s="36" t="str">
        <f t="shared" si="65"/>
        <v>N10.1</v>
      </c>
      <c r="B1391" s="4" t="str">
        <f t="shared" si="65"/>
        <v>Salida Nacional / National exit</v>
      </c>
      <c r="C1391" s="55">
        <f t="shared" si="63"/>
        <v>103.08240817633856</v>
      </c>
    </row>
    <row r="1392" spans="1:3" ht="15" customHeight="1" x14ac:dyDescent="0.45">
      <c r="A1392" s="36" t="str">
        <f t="shared" si="65"/>
        <v>O01</v>
      </c>
      <c r="B1392" s="4" t="str">
        <f t="shared" si="65"/>
        <v>Salida Nacional / National exit</v>
      </c>
      <c r="C1392" s="55">
        <f t="shared" si="63"/>
        <v>94.097964987717887</v>
      </c>
    </row>
    <row r="1393" spans="1:3" ht="15" customHeight="1" x14ac:dyDescent="0.45">
      <c r="A1393" s="36" t="str">
        <f t="shared" si="65"/>
        <v>O01A</v>
      </c>
      <c r="B1393" s="4" t="str">
        <f t="shared" si="65"/>
        <v>Salida Nacional / National exit</v>
      </c>
      <c r="C1393" s="55">
        <f t="shared" si="63"/>
        <v>94.150510303070206</v>
      </c>
    </row>
    <row r="1394" spans="1:3" ht="15" customHeight="1" x14ac:dyDescent="0.45">
      <c r="A1394" s="36" t="str">
        <f t="shared" si="65"/>
        <v>O02</v>
      </c>
      <c r="B1394" s="4" t="str">
        <f t="shared" si="65"/>
        <v>Salida Nacional / National exit</v>
      </c>
      <c r="C1394" s="55">
        <f t="shared" si="63"/>
        <v>94.17088979000026</v>
      </c>
    </row>
    <row r="1395" spans="1:3" ht="15" customHeight="1" x14ac:dyDescent="0.45">
      <c r="A1395" s="36" t="str">
        <f t="shared" si="65"/>
        <v>O03</v>
      </c>
      <c r="B1395" s="4" t="str">
        <f t="shared" si="65"/>
        <v>Salida Nacional / National exit</v>
      </c>
      <c r="C1395" s="55">
        <f t="shared" si="63"/>
        <v>94.202857730216337</v>
      </c>
    </row>
    <row r="1396" spans="1:3" ht="15" customHeight="1" x14ac:dyDescent="0.45">
      <c r="A1396" s="36" t="str">
        <f t="shared" si="65"/>
        <v>O04A</v>
      </c>
      <c r="B1396" s="4" t="str">
        <f t="shared" si="65"/>
        <v>Salida Nacional / National exit</v>
      </c>
      <c r="C1396" s="55">
        <f t="shared" si="63"/>
        <v>94.294726001725053</v>
      </c>
    </row>
    <row r="1397" spans="1:3" ht="15" customHeight="1" x14ac:dyDescent="0.45">
      <c r="A1397" s="36" t="str">
        <f t="shared" si="65"/>
        <v>O05</v>
      </c>
      <c r="B1397" s="4" t="str">
        <f t="shared" si="65"/>
        <v>Salida Nacional / National exit</v>
      </c>
      <c r="C1397" s="55">
        <f t="shared" si="63"/>
        <v>94.023327412236341</v>
      </c>
    </row>
    <row r="1398" spans="1:3" ht="15" customHeight="1" x14ac:dyDescent="0.45">
      <c r="A1398" s="36" t="str">
        <f t="shared" si="65"/>
        <v>O06</v>
      </c>
      <c r="B1398" s="4" t="str">
        <f t="shared" si="65"/>
        <v>Salida Nacional / National exit</v>
      </c>
      <c r="C1398" s="55">
        <f t="shared" si="63"/>
        <v>92.705811103261013</v>
      </c>
    </row>
    <row r="1399" spans="1:3" ht="15" customHeight="1" x14ac:dyDescent="0.45">
      <c r="A1399" s="36" t="str">
        <f t="shared" si="65"/>
        <v>O07</v>
      </c>
      <c r="B1399" s="4" t="str">
        <f t="shared" si="65"/>
        <v>Salida Nacional / National exit</v>
      </c>
      <c r="C1399" s="55">
        <f t="shared" si="63"/>
        <v>91.207256643308696</v>
      </c>
    </row>
    <row r="1400" spans="1:3" ht="15" customHeight="1" x14ac:dyDescent="0.45">
      <c r="A1400" s="36" t="str">
        <f t="shared" ref="A1400:B1419" si="66">A1113</f>
        <v>O07</v>
      </c>
      <c r="B1400" s="4" t="str">
        <f t="shared" si="66"/>
        <v>Salida Nacional / National exit</v>
      </c>
      <c r="C1400" s="55">
        <f t="shared" si="63"/>
        <v>89.100385499387812</v>
      </c>
    </row>
    <row r="1401" spans="1:3" ht="15" customHeight="1" x14ac:dyDescent="0.45">
      <c r="A1401" s="36" t="str">
        <f t="shared" si="66"/>
        <v>O11</v>
      </c>
      <c r="B1401" s="4" t="str">
        <f t="shared" si="66"/>
        <v>Salida Nacional / National exit</v>
      </c>
      <c r="C1401" s="55">
        <f t="shared" si="63"/>
        <v>84.631015922493148</v>
      </c>
    </row>
    <row r="1402" spans="1:3" ht="15" customHeight="1" x14ac:dyDescent="0.45">
      <c r="A1402" s="36" t="str">
        <f t="shared" si="66"/>
        <v>O12</v>
      </c>
      <c r="B1402" s="4" t="str">
        <f t="shared" si="66"/>
        <v>Salida Nacional / National exit</v>
      </c>
      <c r="C1402" s="55">
        <f t="shared" si="63"/>
        <v>86.785822578335555</v>
      </c>
    </row>
    <row r="1403" spans="1:3" ht="15" customHeight="1" x14ac:dyDescent="0.45">
      <c r="A1403" s="36" t="str">
        <f t="shared" si="66"/>
        <v>O14</v>
      </c>
      <c r="B1403" s="4" t="str">
        <f t="shared" si="66"/>
        <v>Salida Nacional / National exit</v>
      </c>
      <c r="C1403" s="55">
        <f t="shared" si="63"/>
        <v>90.365447865778037</v>
      </c>
    </row>
    <row r="1404" spans="1:3" ht="15" customHeight="1" x14ac:dyDescent="0.45">
      <c r="A1404" s="36" t="str">
        <f t="shared" si="66"/>
        <v>O14A</v>
      </c>
      <c r="B1404" s="4" t="str">
        <f t="shared" si="66"/>
        <v>Salida Nacional / National exit</v>
      </c>
      <c r="C1404" s="55">
        <f t="shared" si="63"/>
        <v>91.469476505754642</v>
      </c>
    </row>
    <row r="1405" spans="1:3" ht="15" customHeight="1" x14ac:dyDescent="0.45">
      <c r="A1405" s="36" t="str">
        <f t="shared" si="66"/>
        <v>O16</v>
      </c>
      <c r="B1405" s="4" t="str">
        <f t="shared" si="66"/>
        <v>Salida Nacional / National exit</v>
      </c>
      <c r="C1405" s="55">
        <f t="shared" si="63"/>
        <v>94.336349478207964</v>
      </c>
    </row>
    <row r="1406" spans="1:3" ht="15" customHeight="1" x14ac:dyDescent="0.45">
      <c r="A1406" s="36" t="str">
        <f t="shared" si="66"/>
        <v>O17</v>
      </c>
      <c r="B1406" s="4" t="str">
        <f t="shared" si="66"/>
        <v>Salida Nacional / National exit</v>
      </c>
      <c r="C1406" s="55">
        <f t="shared" si="63"/>
        <v>96.048172681303271</v>
      </c>
    </row>
    <row r="1407" spans="1:3" ht="15" customHeight="1" x14ac:dyDescent="0.45">
      <c r="A1407" s="36" t="str">
        <f t="shared" si="66"/>
        <v>O19</v>
      </c>
      <c r="B1407" s="4" t="str">
        <f t="shared" si="66"/>
        <v>Salida Nacional / National exit</v>
      </c>
      <c r="C1407" s="55">
        <f t="shared" si="63"/>
        <v>97.990538896141132</v>
      </c>
    </row>
    <row r="1408" spans="1:3" ht="15" customHeight="1" x14ac:dyDescent="0.45">
      <c r="A1408" s="36" t="str">
        <f t="shared" si="66"/>
        <v>O22</v>
      </c>
      <c r="B1408" s="4" t="str">
        <f t="shared" si="66"/>
        <v>Salida Nacional / National exit</v>
      </c>
      <c r="C1408" s="55">
        <f t="shared" si="63"/>
        <v>97.236223232052225</v>
      </c>
    </row>
    <row r="1409" spans="1:3" ht="15" customHeight="1" x14ac:dyDescent="0.45">
      <c r="A1409" s="36" t="str">
        <f t="shared" si="66"/>
        <v>O24</v>
      </c>
      <c r="B1409" s="4" t="str">
        <f t="shared" si="66"/>
        <v>Salida Nacional / National exit</v>
      </c>
      <c r="C1409" s="55">
        <f t="shared" si="63"/>
        <v>96.527521426613504</v>
      </c>
    </row>
    <row r="1410" spans="1:3" ht="15" customHeight="1" x14ac:dyDescent="0.45">
      <c r="A1410" s="36" t="str">
        <f t="shared" si="66"/>
        <v>O24</v>
      </c>
      <c r="B1410" s="4" t="str">
        <f t="shared" si="66"/>
        <v>Salida Nacional / National exit</v>
      </c>
      <c r="C1410" s="55">
        <f t="shared" si="63"/>
        <v>83.316337384368936</v>
      </c>
    </row>
    <row r="1411" spans="1:3" ht="15" customHeight="1" x14ac:dyDescent="0.45">
      <c r="A1411" s="36" t="str">
        <f t="shared" si="66"/>
        <v>P03</v>
      </c>
      <c r="B1411" s="4" t="str">
        <f t="shared" si="66"/>
        <v>Salida Nacional / National exit</v>
      </c>
      <c r="C1411" s="55">
        <f t="shared" si="63"/>
        <v>80.792185774102265</v>
      </c>
    </row>
    <row r="1412" spans="1:3" ht="15" customHeight="1" x14ac:dyDescent="0.45">
      <c r="A1412" s="36" t="str">
        <f t="shared" si="66"/>
        <v>P04</v>
      </c>
      <c r="B1412" s="4" t="str">
        <f t="shared" si="66"/>
        <v>Salida Nacional / National exit</v>
      </c>
      <c r="C1412" s="55">
        <f t="shared" si="63"/>
        <v>80.608815292073132</v>
      </c>
    </row>
    <row r="1413" spans="1:3" ht="15" customHeight="1" x14ac:dyDescent="0.45">
      <c r="A1413" s="36" t="str">
        <f t="shared" si="66"/>
        <v>P04A</v>
      </c>
      <c r="B1413" s="4" t="str">
        <f t="shared" si="66"/>
        <v>Salida Nacional / National exit</v>
      </c>
      <c r="C1413" s="55">
        <f t="shared" si="63"/>
        <v>79.32071760302793</v>
      </c>
    </row>
    <row r="1414" spans="1:3" ht="15" customHeight="1" x14ac:dyDescent="0.45">
      <c r="A1414" s="36" t="str">
        <f t="shared" si="66"/>
        <v>P06</v>
      </c>
      <c r="B1414" s="4" t="str">
        <f t="shared" si="66"/>
        <v>Salida Nacional / National exit</v>
      </c>
      <c r="C1414" s="55">
        <f t="shared" si="63"/>
        <v>76.287679427317741</v>
      </c>
    </row>
    <row r="1415" spans="1:3" ht="15" customHeight="1" x14ac:dyDescent="0.45">
      <c r="A1415" s="36" t="str">
        <f t="shared" si="66"/>
        <v>Q03B</v>
      </c>
      <c r="B1415" s="4" t="str">
        <f t="shared" si="66"/>
        <v>Salida Nacional / National exit</v>
      </c>
      <c r="C1415" s="55">
        <f t="shared" si="63"/>
        <v>74.381772049924038</v>
      </c>
    </row>
    <row r="1416" spans="1:3" ht="15" customHeight="1" x14ac:dyDescent="0.45">
      <c r="A1416" s="36" t="str">
        <f t="shared" si="66"/>
        <v>T02</v>
      </c>
      <c r="B1416" s="4" t="str">
        <f t="shared" si="66"/>
        <v>Salida Nacional / National exit</v>
      </c>
      <c r="C1416" s="55">
        <f t="shared" si="63"/>
        <v>75.053351044717488</v>
      </c>
    </row>
    <row r="1417" spans="1:3" ht="15" customHeight="1" x14ac:dyDescent="0.45">
      <c r="A1417" s="36" t="str">
        <f t="shared" si="66"/>
        <v>T04</v>
      </c>
      <c r="B1417" s="4" t="str">
        <f t="shared" si="66"/>
        <v>Salida Nacional / National exit</v>
      </c>
      <c r="C1417" s="55">
        <f t="shared" ref="C1417:C1440" si="67">IF(C269=0,"",C1130/C269)</f>
        <v>78.240815735076822</v>
      </c>
    </row>
    <row r="1418" spans="1:3" ht="15" customHeight="1" x14ac:dyDescent="0.45">
      <c r="A1418" s="36" t="str">
        <f t="shared" si="66"/>
        <v>T05</v>
      </c>
      <c r="B1418" s="4" t="str">
        <f t="shared" si="66"/>
        <v>Salida Nacional / National exit</v>
      </c>
      <c r="C1418" s="55">
        <f t="shared" si="67"/>
        <v>78.770943972338586</v>
      </c>
    </row>
    <row r="1419" spans="1:3" ht="15" customHeight="1" x14ac:dyDescent="0.45">
      <c r="A1419" s="36" t="str">
        <f t="shared" si="66"/>
        <v>T05A</v>
      </c>
      <c r="B1419" s="4" t="str">
        <f t="shared" si="66"/>
        <v>Salida Nacional / National exit</v>
      </c>
      <c r="C1419" s="55">
        <f t="shared" si="67"/>
        <v>78.742283919122542</v>
      </c>
    </row>
    <row r="1420" spans="1:3" ht="15" customHeight="1" x14ac:dyDescent="0.45">
      <c r="A1420" s="36" t="str">
        <f t="shared" ref="A1420:B1424" si="68">A1133</f>
        <v>T05A</v>
      </c>
      <c r="B1420" s="4" t="str">
        <f t="shared" si="68"/>
        <v>Salida Nacional / National exit</v>
      </c>
      <c r="C1420" s="55">
        <f t="shared" si="67"/>
        <v>78.725949420514638</v>
      </c>
    </row>
    <row r="1421" spans="1:3" ht="15" customHeight="1" x14ac:dyDescent="0.45">
      <c r="A1421" s="36" t="str">
        <f t="shared" si="68"/>
        <v>T07</v>
      </c>
      <c r="B1421" s="4" t="str">
        <f t="shared" si="68"/>
        <v>Salida Nacional / National exit</v>
      </c>
      <c r="C1421" s="55">
        <f t="shared" si="67"/>
        <v>78.118369521604933</v>
      </c>
    </row>
    <row r="1422" spans="1:3" ht="15" customHeight="1" x14ac:dyDescent="0.45">
      <c r="A1422" s="36" t="str">
        <f t="shared" si="68"/>
        <v>T08</v>
      </c>
      <c r="B1422" s="4" t="str">
        <f t="shared" si="68"/>
        <v>Salida Nacional / National exit</v>
      </c>
      <c r="C1422" s="55">
        <f t="shared" si="67"/>
        <v>76.900548087240935</v>
      </c>
    </row>
    <row r="1423" spans="1:3" ht="15" customHeight="1" x14ac:dyDescent="0.45">
      <c r="A1423" s="36" t="str">
        <f t="shared" si="68"/>
        <v>T09.2</v>
      </c>
      <c r="B1423" s="4" t="str">
        <f t="shared" si="68"/>
        <v>Salida Nacional / National exit</v>
      </c>
      <c r="C1423" s="55">
        <f t="shared" si="67"/>
        <v>75.117657507332098</v>
      </c>
    </row>
    <row r="1424" spans="1:3" ht="15" customHeight="1" x14ac:dyDescent="0.45">
      <c r="A1424" s="36" t="str">
        <f t="shared" si="68"/>
        <v>T10</v>
      </c>
      <c r="B1424" s="4" t="str">
        <f t="shared" si="68"/>
        <v>Salida Nacional / National exit</v>
      </c>
      <c r="C1424" s="55">
        <f t="shared" si="67"/>
        <v>74.460642843492707</v>
      </c>
    </row>
    <row r="1425" spans="1:5" ht="15" customHeight="1" x14ac:dyDescent="0.45">
      <c r="A1425" s="36" t="str">
        <f t="shared" ref="A1425:B1425" si="69">A1138</f>
        <v>PR Barcelona</v>
      </c>
      <c r="B1425" s="4" t="str">
        <f t="shared" si="69"/>
        <v>Planta GNL / LNG Plant</v>
      </c>
      <c r="C1425" s="55">
        <f t="shared" si="67"/>
        <v>99.502749129753369</v>
      </c>
    </row>
    <row r="1426" spans="1:5" ht="15" customHeight="1" x14ac:dyDescent="0.45">
      <c r="A1426" s="36" t="str">
        <f t="shared" ref="A1426:B1426" si="70">A1139</f>
        <v>PR Cartagena</v>
      </c>
      <c r="B1426" s="4" t="str">
        <f t="shared" si="70"/>
        <v>Planta GNL / LNG Plant</v>
      </c>
      <c r="C1426" s="55">
        <f t="shared" si="67"/>
        <v>90.03807429345548</v>
      </c>
    </row>
    <row r="1427" spans="1:5" ht="15" customHeight="1" x14ac:dyDescent="0.45">
      <c r="A1427" s="36" t="str">
        <f t="shared" ref="A1427:B1427" si="71">A1140</f>
        <v>PR Huelva</v>
      </c>
      <c r="B1427" s="4" t="str">
        <f t="shared" si="71"/>
        <v>Planta GNL / LNG Plant</v>
      </c>
      <c r="C1427" s="55">
        <f t="shared" si="67"/>
        <v>127.10988069441458</v>
      </c>
    </row>
    <row r="1428" spans="1:5" ht="15" customHeight="1" x14ac:dyDescent="0.45">
      <c r="A1428" s="36" t="str">
        <f t="shared" ref="A1428:B1428" si="72">A1141</f>
        <v>PR Bilbao</v>
      </c>
      <c r="B1428" s="4" t="str">
        <f t="shared" si="72"/>
        <v>Planta GNL / LNG Plant</v>
      </c>
      <c r="C1428" s="55">
        <f t="shared" si="67"/>
        <v>99.67419333330065</v>
      </c>
    </row>
    <row r="1429" spans="1:5" ht="15" customHeight="1" x14ac:dyDescent="0.45">
      <c r="A1429" s="36" t="str">
        <f t="shared" ref="A1429:B1429" si="73">A1142</f>
        <v>PR Sagunto</v>
      </c>
      <c r="B1429" s="4" t="str">
        <f t="shared" si="73"/>
        <v>Planta GNL / LNG Plant</v>
      </c>
      <c r="C1429" s="55">
        <f t="shared" si="67"/>
        <v>82.172018132710335</v>
      </c>
    </row>
    <row r="1430" spans="1:5" ht="15" customHeight="1" x14ac:dyDescent="0.45">
      <c r="A1430" s="36" t="str">
        <f t="shared" ref="A1430:B1430" si="74">A1143</f>
        <v>PR Mugardos</v>
      </c>
      <c r="B1430" s="4" t="str">
        <f t="shared" si="74"/>
        <v>Planta GNL / LNG Plant</v>
      </c>
      <c r="C1430" s="55">
        <f t="shared" si="67"/>
        <v>133.77173293873608</v>
      </c>
    </row>
    <row r="1431" spans="1:5" ht="15" customHeight="1" x14ac:dyDescent="0.45">
      <c r="A1431" s="36" t="str">
        <f t="shared" ref="A1431:B1431" si="75">A1144</f>
        <v>PR El Musel</v>
      </c>
      <c r="B1431" s="4" t="str">
        <f t="shared" si="75"/>
        <v>Planta GNL / LNG Plant</v>
      </c>
      <c r="C1431" s="55">
        <f t="shared" si="67"/>
        <v>98.604906293214043</v>
      </c>
      <c r="E1431" s="61"/>
    </row>
    <row r="1432" spans="1:5" ht="15" customHeight="1" x14ac:dyDescent="0.45">
      <c r="A1432" s="36" t="str">
        <f t="shared" ref="A1432:B1432" si="76">A1145</f>
        <v>CI Tarifa</v>
      </c>
      <c r="B1432" s="4" t="str">
        <f t="shared" si="76"/>
        <v>CI Tarifa</v>
      </c>
      <c r="C1432" s="55">
        <f t="shared" si="67"/>
        <v>124.18990381916831</v>
      </c>
      <c r="E1432" s="61"/>
    </row>
    <row r="1433" spans="1:5" ht="15" customHeight="1" x14ac:dyDescent="0.45">
      <c r="A1433" s="36" t="str">
        <f t="shared" ref="A1433:B1433" si="77">A1146</f>
        <v>CI Biriatou</v>
      </c>
      <c r="B1433" s="4" t="str">
        <f t="shared" si="77"/>
        <v>VIP Pirineos</v>
      </c>
      <c r="C1433" s="55">
        <f t="shared" si="67"/>
        <v>94.382462470479027</v>
      </c>
    </row>
    <row r="1434" spans="1:5" ht="15" customHeight="1" x14ac:dyDescent="0.45">
      <c r="A1434" s="36" t="str">
        <f t="shared" ref="A1434:B1434" si="78">A1147</f>
        <v>CI Larrau</v>
      </c>
      <c r="B1434" s="4" t="str">
        <f t="shared" si="78"/>
        <v>VIP Pirineos</v>
      </c>
      <c r="C1434" s="55">
        <f t="shared" si="67"/>
        <v>92.707609747614981</v>
      </c>
    </row>
    <row r="1435" spans="1:5" ht="15" customHeight="1" x14ac:dyDescent="0.45">
      <c r="A1435" s="36" t="str">
        <f t="shared" ref="A1435:B1435" si="79">A1148</f>
        <v>CI Badajoz</v>
      </c>
      <c r="B1435" s="4" t="str">
        <f t="shared" si="79"/>
        <v>VIP Ibérico</v>
      </c>
      <c r="C1435" s="55">
        <f t="shared" si="67"/>
        <v>106.77731112038325</v>
      </c>
    </row>
    <row r="1436" spans="1:5" ht="15" customHeight="1" x14ac:dyDescent="0.45">
      <c r="A1436" s="36" t="str">
        <f t="shared" ref="A1436:B1436" si="80">A1149</f>
        <v>CI Tuy</v>
      </c>
      <c r="B1436" s="4" t="str">
        <f t="shared" si="80"/>
        <v>VIP Ibérico</v>
      </c>
      <c r="C1436" s="55">
        <f t="shared" si="67"/>
        <v>145.22327858353407</v>
      </c>
    </row>
    <row r="1437" spans="1:5" ht="15" customHeight="1" x14ac:dyDescent="0.45">
      <c r="A1437" s="36" t="str">
        <f t="shared" ref="A1437:B1437" si="81">A1150</f>
        <v>AS Serrablo</v>
      </c>
      <c r="B1437" s="4" t="str">
        <f t="shared" si="81"/>
        <v>AA.SS / Storage facilities</v>
      </c>
      <c r="C1437" s="55">
        <f t="shared" si="67"/>
        <v>93.460506391064015</v>
      </c>
    </row>
    <row r="1438" spans="1:5" ht="15" customHeight="1" x14ac:dyDescent="0.45">
      <c r="A1438" s="36" t="str">
        <f t="shared" ref="A1438:B1438" si="82">A1151</f>
        <v>AS Gaviota</v>
      </c>
      <c r="B1438" s="4" t="str">
        <f t="shared" si="82"/>
        <v>AA.SS / Storage facilities</v>
      </c>
      <c r="C1438" s="55">
        <f t="shared" si="67"/>
        <v>85.024887983463955</v>
      </c>
    </row>
    <row r="1439" spans="1:5" ht="15" customHeight="1" x14ac:dyDescent="0.45">
      <c r="A1439" s="36" t="str">
        <f t="shared" ref="A1439:B1439" si="83">A1152</f>
        <v>AS Yela</v>
      </c>
      <c r="B1439" s="4" t="str">
        <f t="shared" si="83"/>
        <v>AA.SS / Storage facilities</v>
      </c>
      <c r="C1439" s="55">
        <f t="shared" si="67"/>
        <v>75.410475511255768</v>
      </c>
    </row>
    <row r="1440" spans="1:5" ht="15" customHeight="1" thickBot="1" x14ac:dyDescent="0.5">
      <c r="A1440" s="36" t="str">
        <f t="shared" ref="A1440:B1440" si="84">A1153</f>
        <v>YAC/AS Marismas</v>
      </c>
      <c r="B1440" s="4" t="str">
        <f t="shared" si="84"/>
        <v>AA.SS / Storage facilities</v>
      </c>
      <c r="C1440" s="55">
        <f t="shared" si="67"/>
        <v>109.00916519081883</v>
      </c>
    </row>
    <row r="1441" spans="1:3" ht="18.75" customHeight="1" thickBot="1" x14ac:dyDescent="0.5">
      <c r="A1441" s="23" t="s">
        <v>7</v>
      </c>
      <c r="B1441" s="24"/>
      <c r="C1441" s="57">
        <f>IF(C293=0,"",C1154/C293)</f>
        <v>89.762802934298051</v>
      </c>
    </row>
  </sheetData>
  <mergeCells count="12">
    <mergeCell ref="A8:C8"/>
    <mergeCell ref="A1156:C1156"/>
    <mergeCell ref="A871:A872"/>
    <mergeCell ref="B871:B872"/>
    <mergeCell ref="A1158:A1159"/>
    <mergeCell ref="B1158:B1159"/>
    <mergeCell ref="A10:A11"/>
    <mergeCell ref="B10:B11"/>
    <mergeCell ref="A297:A298"/>
    <mergeCell ref="B297:B298"/>
    <mergeCell ref="A584:A585"/>
    <mergeCell ref="B584:B585"/>
  </mergeCells>
  <printOptions horizontalCentered="1"/>
  <pageMargins left="0.23622047244094491" right="0.23622047244094491" top="0.74803149606299213" bottom="0.74803149606299213" header="0.31496062992125984" footer="0.31496062992125984"/>
  <pageSetup paperSize="9" scale="78" fitToHeight="0" orientation="landscape" verticalDpi="1200" r:id="rId1"/>
  <headerFooter>
    <oddFooter>&amp;L&amp;D&amp;C_x000D_&amp;1#&amp;"Calibri"&amp;10&amp;K000000 PÚBLICA&amp;RPágina &amp;P de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3"/>
  <sheetViews>
    <sheetView showGridLines="0" zoomScaleNormal="100" workbookViewId="0"/>
  </sheetViews>
  <sheetFormatPr baseColWidth="10" defaultColWidth="11.3984375" defaultRowHeight="14.25" x14ac:dyDescent="0.45"/>
  <cols>
    <col min="1" max="1" width="27.3984375" style="1" customWidth="1"/>
    <col min="2" max="2" width="46.86328125" style="1" customWidth="1"/>
    <col min="3" max="3" width="20.73046875" style="1" customWidth="1"/>
    <col min="4" max="4" width="11.3984375" style="1"/>
    <col min="5" max="5" width="35.1328125" style="1" customWidth="1"/>
    <col min="6" max="16384" width="11.3984375" style="1"/>
  </cols>
  <sheetData>
    <row r="1" spans="1:3" ht="5.0999999999999996" customHeight="1" x14ac:dyDescent="0.45">
      <c r="A1" s="12"/>
      <c r="B1" s="12"/>
      <c r="C1" s="12"/>
    </row>
    <row r="2" spans="1:3" x14ac:dyDescent="0.45">
      <c r="A2" s="12"/>
      <c r="B2" s="12"/>
      <c r="C2" s="12"/>
    </row>
    <row r="3" spans="1:3" x14ac:dyDescent="0.45">
      <c r="A3" s="12"/>
      <c r="B3" s="12"/>
      <c r="C3" s="12"/>
    </row>
    <row r="4" spans="1:3" x14ac:dyDescent="0.45">
      <c r="A4" s="12"/>
      <c r="B4" s="12"/>
      <c r="C4" s="12"/>
    </row>
    <row r="5" spans="1:3" ht="5.0999999999999996" customHeight="1" thickBot="1" x14ac:dyDescent="0.5">
      <c r="A5" s="12"/>
      <c r="B5" s="12"/>
      <c r="C5" s="12"/>
    </row>
    <row r="6" spans="1:3" ht="33" customHeight="1" thickBot="1" x14ac:dyDescent="0.5">
      <c r="A6" s="27" t="s">
        <v>71</v>
      </c>
      <c r="B6" s="28"/>
      <c r="C6" s="30"/>
    </row>
    <row r="7" spans="1:3" ht="5.0999999999999996" customHeight="1" x14ac:dyDescent="0.45"/>
    <row r="8" spans="1:3" ht="45.4" customHeight="1" x14ac:dyDescent="0.45">
      <c r="A8" s="180" t="s">
        <v>87</v>
      </c>
      <c r="B8" s="180"/>
      <c r="C8" s="180"/>
    </row>
    <row r="9" spans="1:3" ht="5.0999999999999996" customHeight="1" thickBot="1" x14ac:dyDescent="0.5"/>
    <row r="10" spans="1:3" ht="15" customHeight="1" x14ac:dyDescent="0.45">
      <c r="A10" s="169" t="s">
        <v>36</v>
      </c>
      <c r="B10" s="171" t="s">
        <v>160</v>
      </c>
      <c r="C10" s="17" t="s">
        <v>11</v>
      </c>
    </row>
    <row r="11" spans="1:3" ht="33" customHeight="1" x14ac:dyDescent="0.45">
      <c r="A11" s="170"/>
      <c r="B11" s="172"/>
      <c r="C11" s="20" t="s">
        <v>57</v>
      </c>
    </row>
    <row r="12" spans="1:3" x14ac:dyDescent="0.45">
      <c r="A12" s="43" t="s">
        <v>59</v>
      </c>
      <c r="B12" s="4" t="str">
        <f>'Exit Capacity'!B12</f>
        <v>Salida Nacional / National exit</v>
      </c>
      <c r="C12" s="46">
        <f>SUMIF('Exit Capacity'!$B$12:$B$292,$A12,'Exit Capacity'!C$12:C$292)</f>
        <v>1396771.8277628133</v>
      </c>
    </row>
    <row r="13" spans="1:3" x14ac:dyDescent="0.45">
      <c r="A13" s="36" t="s">
        <v>30</v>
      </c>
      <c r="B13" s="4" t="str">
        <f>'Exit Capacity'!B277</f>
        <v>Planta GNL / LNG Plant</v>
      </c>
      <c r="C13" s="46">
        <f>SUMIF('Exit Capacity'!$B$12:$B$292,$A13,'Exit Capacity'!C$12:C$292)</f>
        <v>6250.4109589041091</v>
      </c>
    </row>
    <row r="14" spans="1:3" x14ac:dyDescent="0.45">
      <c r="A14" s="36" t="s">
        <v>15</v>
      </c>
      <c r="B14" s="4" t="s">
        <v>29</v>
      </c>
      <c r="C14" s="46">
        <f>SUMIF('Exit Capacity'!$B$12:$B$292,$A14,'Exit Capacity'!C$12:C$292)</f>
        <v>131956.91046575343</v>
      </c>
    </row>
    <row r="15" spans="1:3" x14ac:dyDescent="0.45">
      <c r="A15" s="36" t="s">
        <v>16</v>
      </c>
      <c r="B15" s="4" t="s">
        <v>29</v>
      </c>
      <c r="C15" s="46">
        <f>SUMIF('Exit Capacity'!$B$12:$B$292,$A15,'Exit Capacity'!C$12:C$292)</f>
        <v>18226.686947425973</v>
      </c>
    </row>
    <row r="16" spans="1:3" x14ac:dyDescent="0.45">
      <c r="A16" s="36" t="s">
        <v>13</v>
      </c>
      <c r="B16" s="4" t="s">
        <v>13</v>
      </c>
      <c r="C16" s="46">
        <f>SUMIF('Exit Capacity'!$B$12:$B$292,$A16,'Exit Capacity'!C$12:C$292)</f>
        <v>37753.412258064513</v>
      </c>
    </row>
    <row r="17" spans="1:6" ht="14.65" thickBot="1" x14ac:dyDescent="0.5">
      <c r="A17" s="36" t="s">
        <v>32</v>
      </c>
      <c r="B17" s="4" t="str">
        <f>'Exit Capacity'!B289</f>
        <v>AA.SS / Storage facilities</v>
      </c>
      <c r="C17" s="46">
        <f>SUMIF('Exit Capacity'!$B$12:$B$292,$A17,'Exit Capacity'!C$12:C$292)</f>
        <v>59444.0157374829</v>
      </c>
    </row>
    <row r="18" spans="1:6" ht="18.75" customHeight="1" thickBot="1" x14ac:dyDescent="0.5">
      <c r="A18" s="23" t="s">
        <v>7</v>
      </c>
      <c r="B18" s="24"/>
      <c r="C18" s="54">
        <f>SUM(C12:C17)</f>
        <v>1650403.2641304443</v>
      </c>
    </row>
    <row r="19" spans="1:6" ht="9" customHeight="1" x14ac:dyDescent="0.45">
      <c r="C19" s="52">
        <f>C18-Input!C124</f>
        <v>0</v>
      </c>
    </row>
    <row r="20" spans="1:6" ht="37.9" customHeight="1" x14ac:dyDescent="0.45">
      <c r="A20" s="180" t="s">
        <v>185</v>
      </c>
      <c r="B20" s="180"/>
      <c r="C20" s="180"/>
    </row>
    <row r="21" spans="1:6" ht="9.75" customHeight="1" thickBot="1" x14ac:dyDescent="0.5"/>
    <row r="22" spans="1:6" ht="15" customHeight="1" x14ac:dyDescent="0.45">
      <c r="A22" s="169" t="s">
        <v>36</v>
      </c>
      <c r="B22" s="171" t="s">
        <v>160</v>
      </c>
      <c r="C22" s="19" t="s">
        <v>11</v>
      </c>
    </row>
    <row r="23" spans="1:6" ht="33" customHeight="1" x14ac:dyDescent="0.45">
      <c r="A23" s="170"/>
      <c r="B23" s="172"/>
      <c r="C23" s="20" t="s">
        <v>57</v>
      </c>
    </row>
    <row r="24" spans="1:6" ht="14.85" customHeight="1" x14ac:dyDescent="0.45">
      <c r="A24" s="43" t="str">
        <f>A12</f>
        <v>Salida Nacional / National exit</v>
      </c>
      <c r="B24" s="4" t="str">
        <f>B12</f>
        <v>Salida Nacional / National exit</v>
      </c>
      <c r="C24" s="55">
        <f>IF(C12=0,0,SUMIF('Exit Tariff_1a'!$B$873:$B$1153,$A24,'Exit Tariff_1a'!C$873:C$1153)/C12)</f>
        <v>88.346425774536399</v>
      </c>
    </row>
    <row r="25" spans="1:6" ht="14.85" customHeight="1" x14ac:dyDescent="0.45">
      <c r="A25" s="36" t="s">
        <v>30</v>
      </c>
      <c r="B25" s="4" t="str">
        <f>B13</f>
        <v>Planta GNL / LNG Plant</v>
      </c>
      <c r="C25" s="55">
        <f>IF(C13=0,0,SUMIF('Exit Tariff_1a'!$B$873:$B$1153,$A25,'Exit Tariff_1a'!C$873:C$1153)/C13)</f>
        <v>105.15687679271946</v>
      </c>
    </row>
    <row r="26" spans="1:6" ht="14.85" customHeight="1" x14ac:dyDescent="0.45">
      <c r="A26" s="36" t="str">
        <f>A14</f>
        <v>VIP Pirineos</v>
      </c>
      <c r="B26" s="4" t="str">
        <f>B14</f>
        <v>Conexión Internacional / Interconnection points</v>
      </c>
      <c r="C26" s="55">
        <f>IF(C14=0,0,SUMIF('Exit Tariff_1a'!$B$873:$B$1153,$A26,'Exit Tariff_1a'!C$873:C$1153)/C14)</f>
        <v>93.33962964303538</v>
      </c>
    </row>
    <row r="27" spans="1:6" ht="14.85" customHeight="1" x14ac:dyDescent="0.45">
      <c r="A27" s="36" t="s">
        <v>16</v>
      </c>
      <c r="B27" s="4" t="str">
        <f>B15</f>
        <v>Conexión Internacional / Interconnection points</v>
      </c>
      <c r="C27" s="55">
        <f>IF(C15=0,0,SUMIF('Exit Tariff_1a'!$B$873:$B$1153,$A27,'Exit Tariff_1a'!C$873:C$1153)/C15)</f>
        <v>109.44716997199095</v>
      </c>
    </row>
    <row r="28" spans="1:6" ht="14.85" customHeight="1" x14ac:dyDescent="0.45">
      <c r="A28" s="36" t="s">
        <v>13</v>
      </c>
      <c r="B28" s="4" t="s">
        <v>13</v>
      </c>
      <c r="C28" s="55">
        <f>IF(C16=0,0,SUMIF('Exit Tariff_1a'!$B$873:$B$1153,$A28,'Exit Tariff_1a'!C$873:C$1153)/C16)</f>
        <v>124.18990381916831</v>
      </c>
    </row>
    <row r="29" spans="1:6" ht="14.85" customHeight="1" thickBot="1" x14ac:dyDescent="0.5">
      <c r="A29" s="36" t="s">
        <v>32</v>
      </c>
      <c r="B29" s="4" t="str">
        <f>B17</f>
        <v>AA.SS / Storage facilities</v>
      </c>
      <c r="C29" s="55">
        <f>IF(C17=0,0,SUMIF('Exit Tariff_1a'!$B$873:$B$1153,$A29,'Exit Tariff_1a'!C$873:C$1153)/C17)</f>
        <v>85.58455385925221</v>
      </c>
    </row>
    <row r="30" spans="1:6" ht="14.65" thickBot="1" x14ac:dyDescent="0.5">
      <c r="A30" s="23" t="s">
        <v>7</v>
      </c>
      <c r="B30" s="24"/>
      <c r="C30" s="57">
        <f>SUMPRODUCT(C12:C17,C24:C29)/SUM(C12:C17)</f>
        <v>89.762802934298065</v>
      </c>
    </row>
    <row r="31" spans="1:6" x14ac:dyDescent="0.45">
      <c r="C31" s="118">
        <f>SUMPRODUCT(C$12:C$17,C24:C29)-(Input!C$18*Input!C$185)</f>
        <v>0</v>
      </c>
      <c r="E31" s="137"/>
      <c r="F31" s="127"/>
    </row>
    <row r="32" spans="1:6" ht="64.150000000000006" customHeight="1" x14ac:dyDescent="0.45">
      <c r="A32" s="180" t="s">
        <v>186</v>
      </c>
      <c r="B32" s="180"/>
      <c r="C32" s="180"/>
    </row>
    <row r="33" spans="1:3" ht="9.75" customHeight="1" thickBot="1" x14ac:dyDescent="0.5"/>
    <row r="34" spans="1:3" ht="15" customHeight="1" x14ac:dyDescent="0.45">
      <c r="A34" s="169" t="s">
        <v>36</v>
      </c>
      <c r="B34" s="171" t="s">
        <v>160</v>
      </c>
      <c r="C34" s="19" t="s">
        <v>11</v>
      </c>
    </row>
    <row r="35" spans="1:3" ht="33" customHeight="1" x14ac:dyDescent="0.45">
      <c r="A35" s="170"/>
      <c r="B35" s="172"/>
      <c r="C35" s="20" t="s">
        <v>57</v>
      </c>
    </row>
    <row r="36" spans="1:3" x14ac:dyDescent="0.45">
      <c r="A36" s="43" t="str">
        <f t="shared" ref="A36:B36" si="0">A24</f>
        <v>Salida Nacional / National exit</v>
      </c>
      <c r="B36" s="4" t="str">
        <f t="shared" si="0"/>
        <v>Salida Nacional / National exit</v>
      </c>
      <c r="C36" s="55">
        <f>IF(C24=0,VLOOKUP($A36,'Exit Tariff_1b'!$A$1160:$C$1440,6,FALSE),C24)</f>
        <v>88.346425774536399</v>
      </c>
    </row>
    <row r="37" spans="1:3" x14ac:dyDescent="0.45">
      <c r="A37" s="36" t="str">
        <f t="shared" ref="A37:B39" si="1">A25</f>
        <v>Planta GNL / LNG Plant</v>
      </c>
      <c r="B37" s="4" t="str">
        <f t="shared" si="1"/>
        <v>Planta GNL / LNG Plant</v>
      </c>
      <c r="C37" s="55">
        <f>IF(C25=0,VLOOKUP($A37,'Exit Tariff_1b'!$A$1160:$C$1440,6,FALSE),C25)</f>
        <v>105.15687679271946</v>
      </c>
    </row>
    <row r="38" spans="1:3" x14ac:dyDescent="0.45">
      <c r="A38" s="36" t="str">
        <f t="shared" si="1"/>
        <v>VIP Pirineos</v>
      </c>
      <c r="B38" s="4" t="str">
        <f t="shared" si="1"/>
        <v>Conexión Internacional / Interconnection points</v>
      </c>
      <c r="C38" s="55">
        <f>IF(C26=0,VLOOKUP($A38,'Exit Tariff_1b'!$A$1160:$C$1440,6,FALSE),C26)</f>
        <v>93.33962964303538</v>
      </c>
    </row>
    <row r="39" spans="1:3" x14ac:dyDescent="0.45">
      <c r="A39" s="36" t="str">
        <f t="shared" si="1"/>
        <v>VIP Ibérico</v>
      </c>
      <c r="B39" s="4" t="str">
        <f t="shared" si="1"/>
        <v>Conexión Internacional / Interconnection points</v>
      </c>
      <c r="C39" s="55">
        <f>IF(C27=0,VLOOKUP($A39,'Exit Tariff_1b'!$A$1160:$C$1440,6,FALSE),C27)</f>
        <v>109.44716997199095</v>
      </c>
    </row>
    <row r="40" spans="1:3" x14ac:dyDescent="0.45">
      <c r="A40" s="36" t="s">
        <v>13</v>
      </c>
      <c r="B40" s="4" t="s">
        <v>13</v>
      </c>
      <c r="C40" s="55">
        <f>IF(C28=0,VLOOKUP($A40,'Exit Tariff_1b'!$A$1160:$C$1440,6,FALSE),C28)</f>
        <v>124.18990381916831</v>
      </c>
    </row>
    <row r="41" spans="1:3" ht="14.65" thickBot="1" x14ac:dyDescent="0.5">
      <c r="A41" s="36" t="str">
        <f t="shared" ref="A41:B41" si="2">A29</f>
        <v>AA.SS / Storage facilities</v>
      </c>
      <c r="B41" s="4" t="str">
        <f t="shared" si="2"/>
        <v>AA.SS / Storage facilities</v>
      </c>
      <c r="C41" s="55">
        <f>IF(C29=0,VLOOKUP($A41,'Exit Tariff_1b'!$A$1160:$C$1440,6,FALSE),C29)</f>
        <v>85.58455385925221</v>
      </c>
    </row>
    <row r="42" spans="1:3" ht="18.75" customHeight="1" thickBot="1" x14ac:dyDescent="0.5">
      <c r="A42" s="23" t="s">
        <v>7</v>
      </c>
      <c r="B42" s="24"/>
      <c r="C42" s="57">
        <f t="shared" ref="C42" si="3">SUMPRODUCT(C12:C17,C36:C41)/SUM(C12:C17)</f>
        <v>89.762802934298065</v>
      </c>
    </row>
    <row r="43" spans="1:3" x14ac:dyDescent="0.45">
      <c r="C43" s="92">
        <f>SUMPRODUCT(C$12:C$17,C36:C41)-(Input!C$18*Input!C$185)</f>
        <v>0</v>
      </c>
    </row>
  </sheetData>
  <mergeCells count="9">
    <mergeCell ref="A8:C8"/>
    <mergeCell ref="A20:C20"/>
    <mergeCell ref="A32:C32"/>
    <mergeCell ref="A34:A35"/>
    <mergeCell ref="B34:B35"/>
    <mergeCell ref="A10:A11"/>
    <mergeCell ref="B10:B11"/>
    <mergeCell ref="A22:A23"/>
    <mergeCell ref="B22:B23"/>
  </mergeCells>
  <printOptions horizontalCentered="1"/>
  <pageMargins left="0.23622047244094491" right="0.23622047244094491" top="0.74803149606299213" bottom="0.74803149606299213" header="0.31496062992125984" footer="0.31496062992125984"/>
  <pageSetup paperSize="9" scale="70" fitToWidth="0" orientation="landscape" verticalDpi="0" r:id="rId1"/>
  <headerFooter>
    <oddFooter>&amp;L&amp;D&amp;C_x000D_&amp;1#&amp;"Calibri"&amp;10&amp;K000000 PÚBLICA&amp;RPágina &amp;P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48"/>
  <sheetViews>
    <sheetView showGridLines="0" zoomScaleNormal="100" workbookViewId="0">
      <selection activeCell="C34" sqref="C34"/>
    </sheetView>
  </sheetViews>
  <sheetFormatPr baseColWidth="10" defaultColWidth="11.3984375" defaultRowHeight="14.25" x14ac:dyDescent="0.45"/>
  <cols>
    <col min="1" max="1" width="28" style="1" customWidth="1"/>
    <col min="2" max="2" width="47" style="1" customWidth="1"/>
    <col min="3" max="3" width="18.265625" style="1" bestFit="1" customWidth="1"/>
    <col min="4" max="16384" width="11.3984375" style="1"/>
  </cols>
  <sheetData>
    <row r="1" spans="1:3" ht="5.0999999999999996" customHeight="1" x14ac:dyDescent="0.45">
      <c r="A1" s="12"/>
      <c r="B1" s="12"/>
      <c r="C1" s="12"/>
    </row>
    <row r="2" spans="1:3" x14ac:dyDescent="0.45">
      <c r="A2" s="12"/>
      <c r="B2" s="12"/>
      <c r="C2" s="12"/>
    </row>
    <row r="3" spans="1:3" x14ac:dyDescent="0.45">
      <c r="A3" s="12"/>
      <c r="B3" s="12"/>
      <c r="C3" s="12"/>
    </row>
    <row r="4" spans="1:3" x14ac:dyDescent="0.45">
      <c r="A4" s="12"/>
      <c r="B4" s="12"/>
      <c r="C4" s="12"/>
    </row>
    <row r="5" spans="1:3" ht="5.0999999999999996" customHeight="1" thickBot="1" x14ac:dyDescent="0.5">
      <c r="A5" s="12"/>
      <c r="B5" s="12"/>
      <c r="C5" s="12"/>
    </row>
    <row r="6" spans="1:3" ht="33" customHeight="1" thickBot="1" x14ac:dyDescent="0.5">
      <c r="A6" s="27" t="s">
        <v>72</v>
      </c>
      <c r="B6" s="28"/>
      <c r="C6" s="30"/>
    </row>
    <row r="7" spans="1:3" ht="5.0999999999999996" customHeight="1" x14ac:dyDescent="0.45"/>
    <row r="8" spans="1:3" ht="41.65" customHeight="1" x14ac:dyDescent="0.45">
      <c r="A8" s="180" t="s">
        <v>87</v>
      </c>
      <c r="B8" s="180"/>
      <c r="C8" s="180"/>
    </row>
    <row r="9" spans="1:3" ht="5.0999999999999996" customHeight="1" thickBot="1" x14ac:dyDescent="0.5"/>
    <row r="10" spans="1:3" ht="15" customHeight="1" x14ac:dyDescent="0.45">
      <c r="A10" s="169" t="s">
        <v>36</v>
      </c>
      <c r="B10" s="171" t="s">
        <v>160</v>
      </c>
      <c r="C10" s="17" t="s">
        <v>11</v>
      </c>
    </row>
    <row r="11" spans="1:3" ht="33" customHeight="1" x14ac:dyDescent="0.45">
      <c r="A11" s="170"/>
      <c r="B11" s="172"/>
      <c r="C11" s="20" t="s">
        <v>57</v>
      </c>
    </row>
    <row r="12" spans="1:3" ht="15" customHeight="1" x14ac:dyDescent="0.45">
      <c r="A12" s="43" t="s">
        <v>59</v>
      </c>
      <c r="B12" s="4" t="str">
        <f>'Exit Capacity'!B12</f>
        <v>Salida Nacional / National exit</v>
      </c>
      <c r="C12" s="46">
        <f>'Exit Tariff_2'!C12</f>
        <v>1396771.8277628133</v>
      </c>
    </row>
    <row r="13" spans="1:3" ht="15" customHeight="1" x14ac:dyDescent="0.45">
      <c r="A13" s="36" t="s">
        <v>73</v>
      </c>
      <c r="B13" s="4" t="s">
        <v>30</v>
      </c>
      <c r="C13" s="53">
        <f>'Exit Tariff_2'!C13</f>
        <v>6250.4109589041091</v>
      </c>
    </row>
    <row r="14" spans="1:3" x14ac:dyDescent="0.45">
      <c r="A14" s="36" t="s">
        <v>15</v>
      </c>
      <c r="B14" s="4" t="s">
        <v>29</v>
      </c>
      <c r="C14" s="46">
        <f>'Exit Tariff_2'!C14</f>
        <v>131956.91046575343</v>
      </c>
    </row>
    <row r="15" spans="1:3" x14ac:dyDescent="0.45">
      <c r="A15" s="36" t="s">
        <v>16</v>
      </c>
      <c r="B15" s="4" t="s">
        <v>29</v>
      </c>
      <c r="C15" s="46">
        <f>'Exit Tariff_2'!C15</f>
        <v>18226.686947425973</v>
      </c>
    </row>
    <row r="16" spans="1:3" x14ac:dyDescent="0.45">
      <c r="A16" s="36" t="s">
        <v>13</v>
      </c>
      <c r="B16" s="4" t="s">
        <v>13</v>
      </c>
      <c r="C16" s="46">
        <f>'Exit Tariff_2'!C16</f>
        <v>37753.412258064513</v>
      </c>
    </row>
    <row r="17" spans="1:3" ht="15" customHeight="1" thickBot="1" x14ac:dyDescent="0.5">
      <c r="A17" s="36" t="s">
        <v>68</v>
      </c>
      <c r="B17" s="4" t="str">
        <f>'Exit Capacity'!B289</f>
        <v>AA.SS / Storage facilities</v>
      </c>
      <c r="C17" s="53">
        <f>IF(Input!C215=1,0,'Exit Tariff_2'!C17)</f>
        <v>0</v>
      </c>
    </row>
    <row r="18" spans="1:3" ht="18.75" customHeight="1" thickBot="1" x14ac:dyDescent="0.5">
      <c r="A18" s="23" t="s">
        <v>7</v>
      </c>
      <c r="B18" s="24"/>
      <c r="C18" s="54">
        <f>SUM(C12:C17)</f>
        <v>1590959.2483929615</v>
      </c>
    </row>
    <row r="19" spans="1:3" ht="9" customHeight="1" x14ac:dyDescent="0.45">
      <c r="C19" s="52"/>
    </row>
    <row r="20" spans="1:3" ht="41.25" customHeight="1" x14ac:dyDescent="0.45">
      <c r="A20" s="180" t="s">
        <v>185</v>
      </c>
      <c r="B20" s="180"/>
      <c r="C20" s="180"/>
    </row>
    <row r="21" spans="1:3" ht="9.75" customHeight="1" thickBot="1" x14ac:dyDescent="0.5"/>
    <row r="22" spans="1:3" ht="15" customHeight="1" x14ac:dyDescent="0.45">
      <c r="A22" s="169" t="s">
        <v>36</v>
      </c>
      <c r="B22" s="171" t="s">
        <v>160</v>
      </c>
      <c r="C22" s="17" t="s">
        <v>11</v>
      </c>
    </row>
    <row r="23" spans="1:3" ht="33" customHeight="1" x14ac:dyDescent="0.45">
      <c r="A23" s="170"/>
      <c r="B23" s="172"/>
      <c r="C23" s="20" t="s">
        <v>57</v>
      </c>
    </row>
    <row r="24" spans="1:3" ht="15" customHeight="1" x14ac:dyDescent="0.45">
      <c r="A24" s="43" t="str">
        <f>A12</f>
        <v>Salida Nacional / National exit</v>
      </c>
      <c r="B24" s="4" t="str">
        <f>B12</f>
        <v>Salida Nacional / National exit</v>
      </c>
      <c r="C24" s="55">
        <f>'Exit Tariff_2'!C36</f>
        <v>88.346425774536399</v>
      </c>
    </row>
    <row r="25" spans="1:3" ht="15" customHeight="1" x14ac:dyDescent="0.45">
      <c r="A25" s="36" t="s">
        <v>73</v>
      </c>
      <c r="B25" s="4" t="s">
        <v>30</v>
      </c>
      <c r="C25" s="55">
        <f>'Exit Tariff_2'!C37</f>
        <v>105.15687679271946</v>
      </c>
    </row>
    <row r="26" spans="1:3" ht="15" customHeight="1" x14ac:dyDescent="0.45">
      <c r="A26" s="36" t="str">
        <f>A14</f>
        <v>VIP Pirineos</v>
      </c>
      <c r="B26" s="4" t="str">
        <f>B14</f>
        <v>Conexión Internacional / Interconnection points</v>
      </c>
      <c r="C26" s="55">
        <f>'Exit Tariff_2'!C38</f>
        <v>93.33962964303538</v>
      </c>
    </row>
    <row r="27" spans="1:3" ht="15" customHeight="1" x14ac:dyDescent="0.45">
      <c r="A27" s="36" t="str">
        <f>A15</f>
        <v>VIP Ibérico</v>
      </c>
      <c r="B27" s="4" t="str">
        <f>B15</f>
        <v>Conexión Internacional / Interconnection points</v>
      </c>
      <c r="C27" s="55">
        <f>'Exit Tariff_2'!C39</f>
        <v>109.44716997199095</v>
      </c>
    </row>
    <row r="28" spans="1:3" ht="15" customHeight="1" x14ac:dyDescent="0.45">
      <c r="A28" s="36" t="s">
        <v>13</v>
      </c>
      <c r="B28" s="4" t="s">
        <v>13</v>
      </c>
      <c r="C28" s="55">
        <f>'Exit Tariff_2'!C40</f>
        <v>124.18990381916831</v>
      </c>
    </row>
    <row r="29" spans="1:3" ht="15" customHeight="1" thickBot="1" x14ac:dyDescent="0.5">
      <c r="A29" s="36" t="str">
        <f t="shared" ref="A29:B29" si="0">A17</f>
        <v>AASS</v>
      </c>
      <c r="B29" s="4" t="str">
        <f t="shared" si="0"/>
        <v>AA.SS / Storage facilities</v>
      </c>
      <c r="C29" s="55">
        <f>'Exit Tariff_2'!C41*(1-Input!C215)</f>
        <v>0</v>
      </c>
    </row>
    <row r="30" spans="1:3" ht="18.75" customHeight="1" thickBot="1" x14ac:dyDescent="0.5">
      <c r="A30" s="23" t="s">
        <v>7</v>
      </c>
      <c r="B30" s="24"/>
      <c r="C30" s="57">
        <f>SUMPRODUCT(C12:C17,C24:C29)/SUM(C12:C17)</f>
        <v>89.918917494757736</v>
      </c>
    </row>
    <row r="31" spans="1:3" x14ac:dyDescent="0.45">
      <c r="C31" s="92"/>
    </row>
    <row r="32" spans="1:3" ht="46.5" customHeight="1" x14ac:dyDescent="0.45">
      <c r="A32" s="180" t="s">
        <v>253</v>
      </c>
      <c r="B32" s="180"/>
      <c r="C32" s="180"/>
    </row>
    <row r="33" spans="1:5" ht="9.75" customHeight="1" thickBot="1" x14ac:dyDescent="0.5"/>
    <row r="34" spans="1:5" ht="15" customHeight="1" x14ac:dyDescent="0.45">
      <c r="A34" s="169" t="s">
        <v>36</v>
      </c>
      <c r="B34" s="171" t="s">
        <v>160</v>
      </c>
      <c r="C34" s="17" t="s">
        <v>11</v>
      </c>
    </row>
    <row r="35" spans="1:5" ht="33" customHeight="1" x14ac:dyDescent="0.45">
      <c r="A35" s="170"/>
      <c r="B35" s="172"/>
      <c r="C35" s="20" t="s">
        <v>57</v>
      </c>
    </row>
    <row r="36" spans="1:5" x14ac:dyDescent="0.45">
      <c r="A36" s="43" t="str">
        <f>A24</f>
        <v>Salida Nacional / National exit</v>
      </c>
      <c r="B36" s="4" t="str">
        <f>B24</f>
        <v>Salida Nacional / National exit</v>
      </c>
      <c r="C36" s="66">
        <f>IF(C24="","",SUMPRODUCT('Exit Tariff_2'!C$12:C$17,'Exit Tariff_2'!C$24:C$29)/SUMPRODUCT(C$24:C$29,C$12:C$17)*C24)</f>
        <v>91.488253660618355</v>
      </c>
      <c r="E36" s="61"/>
    </row>
    <row r="37" spans="1:5" ht="15" customHeight="1" x14ac:dyDescent="0.45">
      <c r="A37" s="36" t="s">
        <v>73</v>
      </c>
      <c r="B37" s="4" t="s">
        <v>30</v>
      </c>
      <c r="C37" s="66">
        <f>IF(C25="","",SUMPRODUCT('Exit Tariff_2'!C$12:C$17,'Exit Tariff_2'!C$24:C$29)/SUMPRODUCT(C$24:C$29,C$12:C$17)*C25)</f>
        <v>108.89652788809943</v>
      </c>
    </row>
    <row r="38" spans="1:5" ht="15" customHeight="1" x14ac:dyDescent="0.45">
      <c r="A38" s="36" t="str">
        <f>A26</f>
        <v>VIP Pirineos</v>
      </c>
      <c r="B38" s="4" t="str">
        <f>B26</f>
        <v>Conexión Internacional / Interconnection points</v>
      </c>
      <c r="C38" s="66">
        <f>IF(C26="","",SUMPRODUCT('Exit Tariff_2'!C$12:C$17,'Exit Tariff_2'!C$24:C$29)/SUMPRODUCT(C$24:C$29,C$12:C$17)*C26)</f>
        <v>96.659028800591045</v>
      </c>
      <c r="E38" s="61"/>
    </row>
    <row r="39" spans="1:5" ht="15" customHeight="1" x14ac:dyDescent="0.45">
      <c r="A39" s="36" t="str">
        <f>A27</f>
        <v>VIP Ibérico</v>
      </c>
      <c r="B39" s="4" t="str">
        <f>B27</f>
        <v>Conexión Internacional / Interconnection points</v>
      </c>
      <c r="C39" s="66">
        <f>IF(C27="","",SUMPRODUCT('Exit Tariff_2'!C$12:C$17,'Exit Tariff_2'!C$24:C$29)/SUMPRODUCT(C$24:C$29,C$12:C$17)*C27)</f>
        <v>113.33939501285799</v>
      </c>
      <c r="E39" s="61"/>
    </row>
    <row r="40" spans="1:5" ht="15" customHeight="1" x14ac:dyDescent="0.45">
      <c r="A40" s="36" t="s">
        <v>13</v>
      </c>
      <c r="B40" s="4" t="s">
        <v>13</v>
      </c>
      <c r="C40" s="66">
        <f>IF(C28="","",SUMPRODUCT('Exit Tariff_2'!C$12:C$17,'Exit Tariff_2'!C$24:C$29)/SUMPRODUCT(C$24:C$29,C$12:C$17)*C28)</f>
        <v>128.60641868740601</v>
      </c>
      <c r="E40" s="61"/>
    </row>
    <row r="41" spans="1:5" ht="15" customHeight="1" thickBot="1" x14ac:dyDescent="0.5">
      <c r="A41" s="36" t="str">
        <f t="shared" ref="A41:B41" si="1">A29</f>
        <v>AASS</v>
      </c>
      <c r="B41" s="4" t="str">
        <f t="shared" si="1"/>
        <v>AA.SS / Storage facilities</v>
      </c>
      <c r="C41" s="66">
        <f>IF(C29="","",SUMPRODUCT('Exit Tariff_2'!C$12:C$17,'Exit Tariff_2'!C$24:C$29)/SUMPRODUCT(C$24:C$29,C$12:C$17)*C29)</f>
        <v>0</v>
      </c>
    </row>
    <row r="42" spans="1:5" ht="18.75" customHeight="1" thickBot="1" x14ac:dyDescent="0.5">
      <c r="A42" s="23" t="s">
        <v>7</v>
      </c>
      <c r="B42" s="24"/>
      <c r="C42" s="57">
        <f t="shared" ref="C42" si="2">SUMPRODUCT(C12:C17,C36:C41)/SUM(C12:C17)</f>
        <v>93.116667262159879</v>
      </c>
    </row>
    <row r="43" spans="1:5" x14ac:dyDescent="0.45">
      <c r="C43" s="92">
        <f>SUMPRODUCT(C36:C41,C12:C17)-(Input!C$18*Input!C185)</f>
        <v>0</v>
      </c>
    </row>
    <row r="45" spans="1:5" x14ac:dyDescent="0.45">
      <c r="C45" s="61"/>
    </row>
    <row r="46" spans="1:5" x14ac:dyDescent="0.45">
      <c r="C46" s="61"/>
    </row>
    <row r="47" spans="1:5" x14ac:dyDescent="0.45">
      <c r="C47" s="61"/>
    </row>
    <row r="48" spans="1:5" x14ac:dyDescent="0.45">
      <c r="C48" s="61"/>
    </row>
  </sheetData>
  <mergeCells count="9">
    <mergeCell ref="A34:A35"/>
    <mergeCell ref="B34:B35"/>
    <mergeCell ref="A32:C32"/>
    <mergeCell ref="A8:C8"/>
    <mergeCell ref="A20:C20"/>
    <mergeCell ref="A10:A11"/>
    <mergeCell ref="B10:B11"/>
    <mergeCell ref="A22:A23"/>
    <mergeCell ref="B22:B23"/>
  </mergeCells>
  <printOptions horizontalCentered="1"/>
  <pageMargins left="0.23622047244094491" right="0.23622047244094491" top="0.74803149606299213" bottom="0.74803149606299213" header="0.31496062992125984" footer="0.31496062992125984"/>
  <pageSetup paperSize="9" scale="71" fitToHeight="0" orientation="landscape" verticalDpi="0" r:id="rId1"/>
  <headerFooter>
    <oddFooter>&amp;L&amp;D&amp;C_x000D_&amp;1#&amp;"Calibri"&amp;10&amp;K000000 PÚBLICA&amp;RPágina &amp;P de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E68"/>
  <sheetViews>
    <sheetView showGridLines="0" zoomScaleNormal="100" workbookViewId="0">
      <selection activeCell="A14" sqref="A14:C14"/>
    </sheetView>
  </sheetViews>
  <sheetFormatPr baseColWidth="10" defaultColWidth="11.3984375" defaultRowHeight="14.25" x14ac:dyDescent="0.45"/>
  <cols>
    <col min="1" max="1" width="27.3984375" style="1" customWidth="1"/>
    <col min="2" max="2" width="47" style="1" customWidth="1"/>
    <col min="3" max="3" width="18.265625" style="1" bestFit="1" customWidth="1"/>
    <col min="4" max="16384" width="11.3984375" style="1"/>
  </cols>
  <sheetData>
    <row r="1" spans="1:5" ht="5.0999999999999996" customHeight="1" x14ac:dyDescent="0.45">
      <c r="A1" s="12"/>
      <c r="B1" s="12"/>
      <c r="C1" s="12"/>
    </row>
    <row r="2" spans="1:5" x14ac:dyDescent="0.45">
      <c r="A2" s="12"/>
      <c r="B2" s="12"/>
      <c r="C2" s="12"/>
    </row>
    <row r="3" spans="1:5" x14ac:dyDescent="0.45">
      <c r="A3" s="12"/>
      <c r="B3" s="12"/>
      <c r="C3" s="12"/>
    </row>
    <row r="4" spans="1:5" x14ac:dyDescent="0.45">
      <c r="A4" s="12"/>
      <c r="B4" s="12"/>
      <c r="C4" s="12"/>
    </row>
    <row r="5" spans="1:5" ht="5.0999999999999996" customHeight="1" thickBot="1" x14ac:dyDescent="0.5">
      <c r="A5" s="12"/>
      <c r="B5" s="12"/>
      <c r="C5" s="12"/>
    </row>
    <row r="6" spans="1:5" ht="124.15" customHeight="1" thickBot="1" x14ac:dyDescent="0.5">
      <c r="A6" s="27" t="s">
        <v>212</v>
      </c>
      <c r="B6" s="28"/>
      <c r="C6" s="30"/>
    </row>
    <row r="7" spans="1:5" ht="5.0999999999999996" customHeight="1" x14ac:dyDescent="0.45"/>
    <row r="8" spans="1:5" ht="49.5" customHeight="1" x14ac:dyDescent="0.45">
      <c r="A8" s="180" t="s">
        <v>197</v>
      </c>
      <c r="B8" s="180"/>
      <c r="C8" s="180"/>
    </row>
    <row r="9" spans="1:5" ht="5.0999999999999996" customHeight="1" thickBot="1" x14ac:dyDescent="0.5"/>
    <row r="10" spans="1:5" ht="15" customHeight="1" x14ac:dyDescent="0.45">
      <c r="A10" s="169" t="s">
        <v>36</v>
      </c>
      <c r="B10" s="171" t="s">
        <v>160</v>
      </c>
      <c r="C10" s="17" t="s">
        <v>11</v>
      </c>
    </row>
    <row r="11" spans="1:5" ht="33" customHeight="1" x14ac:dyDescent="0.45">
      <c r="A11" s="170"/>
      <c r="B11" s="172"/>
      <c r="C11" s="20" t="s">
        <v>57</v>
      </c>
    </row>
    <row r="12" spans="1:5" ht="15" customHeight="1" thickBot="1" x14ac:dyDescent="0.5">
      <c r="A12" s="100" t="s">
        <v>59</v>
      </c>
      <c r="B12" s="5" t="s">
        <v>59</v>
      </c>
      <c r="C12" s="105">
        <f>'Exit Tariff_3'!C36</f>
        <v>91.488253660618355</v>
      </c>
      <c r="E12" s="61"/>
    </row>
    <row r="13" spans="1:5" ht="9" customHeight="1" x14ac:dyDescent="0.45">
      <c r="C13" s="52"/>
    </row>
    <row r="14" spans="1:5" ht="64.150000000000006" customHeight="1" x14ac:dyDescent="0.45">
      <c r="A14" s="180" t="s">
        <v>210</v>
      </c>
      <c r="B14" s="181"/>
      <c r="C14" s="181"/>
    </row>
    <row r="15" spans="1:5" ht="5.0999999999999996" customHeight="1" thickBot="1" x14ac:dyDescent="0.5"/>
    <row r="16" spans="1:5" ht="15" customHeight="1" x14ac:dyDescent="0.45">
      <c r="A16" s="169" t="s">
        <v>38</v>
      </c>
      <c r="B16" s="171" t="s">
        <v>208</v>
      </c>
      <c r="C16" s="17" t="s">
        <v>11</v>
      </c>
    </row>
    <row r="17" spans="1:3" ht="33" customHeight="1" x14ac:dyDescent="0.45">
      <c r="A17" s="170"/>
      <c r="B17" s="172"/>
      <c r="C17" s="20" t="s">
        <v>57</v>
      </c>
    </row>
    <row r="18" spans="1:3" ht="15" customHeight="1" x14ac:dyDescent="0.45">
      <c r="A18" s="4" t="s">
        <v>199</v>
      </c>
      <c r="B18" s="99" t="s">
        <v>216</v>
      </c>
      <c r="C18" s="46">
        <f>Input!C158</f>
        <v>90925.39609656774</v>
      </c>
    </row>
    <row r="19" spans="1:3" x14ac:dyDescent="0.45">
      <c r="A19" s="4" t="s">
        <v>200</v>
      </c>
      <c r="B19" s="99" t="s">
        <v>217</v>
      </c>
      <c r="C19" s="53">
        <f>Input!C159</f>
        <v>120246.12300634828</v>
      </c>
    </row>
    <row r="20" spans="1:3" ht="15" customHeight="1" x14ac:dyDescent="0.45">
      <c r="A20" s="4" t="s">
        <v>201</v>
      </c>
      <c r="B20" s="99" t="s">
        <v>190</v>
      </c>
      <c r="C20" s="53">
        <f>Input!C160</f>
        <v>24391.314734302552</v>
      </c>
    </row>
    <row r="21" spans="1:3" x14ac:dyDescent="0.45">
      <c r="A21" s="4" t="s">
        <v>202</v>
      </c>
      <c r="B21" s="99" t="s">
        <v>191</v>
      </c>
      <c r="C21" s="53">
        <f>Input!C161</f>
        <v>44598.001387583026</v>
      </c>
    </row>
    <row r="22" spans="1:3" x14ac:dyDescent="0.45">
      <c r="A22" s="4" t="s">
        <v>203</v>
      </c>
      <c r="B22" s="99" t="s">
        <v>192</v>
      </c>
      <c r="C22" s="53">
        <f>Input!C162</f>
        <v>79917.513083311511</v>
      </c>
    </row>
    <row r="23" spans="1:3" ht="14.65" thickBot="1" x14ac:dyDescent="0.5">
      <c r="A23" s="4" t="s">
        <v>204</v>
      </c>
      <c r="B23" s="99" t="s">
        <v>193</v>
      </c>
      <c r="C23" s="46">
        <f>Input!C163</f>
        <v>38869.848268960537</v>
      </c>
    </row>
    <row r="24" spans="1:3" ht="18.75" customHeight="1" thickBot="1" x14ac:dyDescent="0.5">
      <c r="A24" s="23" t="s">
        <v>7</v>
      </c>
      <c r="B24" s="24"/>
      <c r="C24" s="54">
        <f>SUM(C18:C23)</f>
        <v>398948.1965770736</v>
      </c>
    </row>
    <row r="25" spans="1:3" ht="9" customHeight="1" x14ac:dyDescent="0.45">
      <c r="C25" s="52"/>
    </row>
    <row r="26" spans="1:3" ht="65.25" customHeight="1" x14ac:dyDescent="0.45">
      <c r="A26" s="180" t="s">
        <v>198</v>
      </c>
      <c r="B26" s="180"/>
      <c r="C26" s="180"/>
    </row>
    <row r="27" spans="1:3" ht="5.0999999999999996" customHeight="1" thickBot="1" x14ac:dyDescent="0.5"/>
    <row r="28" spans="1:3" ht="15" customHeight="1" x14ac:dyDescent="0.45">
      <c r="A28" s="169" t="s">
        <v>38</v>
      </c>
      <c r="B28" s="171" t="s">
        <v>208</v>
      </c>
      <c r="C28" s="17" t="s">
        <v>11</v>
      </c>
    </row>
    <row r="29" spans="1:3" ht="33" customHeight="1" x14ac:dyDescent="0.45">
      <c r="A29" s="170"/>
      <c r="B29" s="172"/>
      <c r="C29" s="20" t="s">
        <v>57</v>
      </c>
    </row>
    <row r="30" spans="1:3" ht="15" customHeight="1" x14ac:dyDescent="0.45">
      <c r="A30" s="4" t="s">
        <v>199</v>
      </c>
      <c r="B30" s="99" t="s">
        <v>216</v>
      </c>
      <c r="C30" s="46">
        <f t="shared" ref="C30:C35" si="0">C$12*C18</f>
        <v>8318605.7022749875</v>
      </c>
    </row>
    <row r="31" spans="1:3" x14ac:dyDescent="0.45">
      <c r="A31" s="4" t="s">
        <v>200</v>
      </c>
      <c r="B31" s="99" t="s">
        <v>217</v>
      </c>
      <c r="C31" s="53">
        <f t="shared" si="0"/>
        <v>11001107.803310707</v>
      </c>
    </row>
    <row r="32" spans="1:3" ht="15" customHeight="1" x14ac:dyDescent="0.45">
      <c r="A32" s="4" t="s">
        <v>201</v>
      </c>
      <c r="B32" s="99" t="s">
        <v>190</v>
      </c>
      <c r="C32" s="53">
        <f t="shared" si="0"/>
        <v>2231518.7895278498</v>
      </c>
    </row>
    <row r="33" spans="1:3" x14ac:dyDescent="0.45">
      <c r="A33" s="4" t="s">
        <v>202</v>
      </c>
      <c r="B33" s="99" t="s">
        <v>191</v>
      </c>
      <c r="C33" s="53">
        <f t="shared" si="0"/>
        <v>4080193.2637038054</v>
      </c>
    </row>
    <row r="34" spans="1:3" x14ac:dyDescent="0.45">
      <c r="A34" s="4" t="s">
        <v>203</v>
      </c>
      <c r="B34" s="99" t="s">
        <v>192</v>
      </c>
      <c r="C34" s="53">
        <f t="shared" si="0"/>
        <v>7311513.7088917894</v>
      </c>
    </row>
    <row r="35" spans="1:3" ht="14.65" thickBot="1" x14ac:dyDescent="0.5">
      <c r="A35" s="4" t="s">
        <v>204</v>
      </c>
      <c r="B35" s="99" t="s">
        <v>193</v>
      </c>
      <c r="C35" s="46">
        <f t="shared" si="0"/>
        <v>3556134.538180409</v>
      </c>
    </row>
    <row r="36" spans="1:3" ht="18.75" customHeight="1" thickBot="1" x14ac:dyDescent="0.5">
      <c r="A36" s="23" t="s">
        <v>7</v>
      </c>
      <c r="B36" s="24"/>
      <c r="C36" s="54">
        <f>SUM(C30:C35)</f>
        <v>36499073.805889547</v>
      </c>
    </row>
    <row r="37" spans="1:3" ht="6.75" customHeight="1" x14ac:dyDescent="0.45"/>
    <row r="38" spans="1:3" ht="22.5" customHeight="1" x14ac:dyDescent="0.45">
      <c r="A38" s="180" t="s">
        <v>205</v>
      </c>
      <c r="B38" s="180"/>
      <c r="C38" s="180"/>
    </row>
    <row r="39" spans="1:3" ht="5.0999999999999996" customHeight="1" thickBot="1" x14ac:dyDescent="0.5"/>
    <row r="40" spans="1:3" ht="15" customHeight="1" x14ac:dyDescent="0.45">
      <c r="A40" s="169" t="s">
        <v>38</v>
      </c>
      <c r="B40" s="171" t="s">
        <v>208</v>
      </c>
      <c r="C40" s="17" t="s">
        <v>11</v>
      </c>
    </row>
    <row r="41" spans="1:3" ht="33" customHeight="1" x14ac:dyDescent="0.45">
      <c r="A41" s="170"/>
      <c r="B41" s="172"/>
      <c r="C41" s="20" t="s">
        <v>57</v>
      </c>
    </row>
    <row r="42" spans="1:3" ht="15" customHeight="1" x14ac:dyDescent="0.45">
      <c r="A42" s="4" t="s">
        <v>199</v>
      </c>
      <c r="B42" s="99" t="s">
        <v>216</v>
      </c>
      <c r="C42" s="46">
        <f>Input!C170</f>
        <v>5478251.4436215982</v>
      </c>
    </row>
    <row r="43" spans="1:3" x14ac:dyDescent="0.45">
      <c r="A43" s="4" t="s">
        <v>200</v>
      </c>
      <c r="B43" s="99" t="s">
        <v>217</v>
      </c>
      <c r="C43" s="53">
        <f>Input!C171</f>
        <v>2065508.290480576</v>
      </c>
    </row>
    <row r="44" spans="1:3" ht="15" customHeight="1" x14ac:dyDescent="0.45">
      <c r="A44" s="4" t="s">
        <v>201</v>
      </c>
      <c r="B44" s="99" t="s">
        <v>190</v>
      </c>
      <c r="C44" s="53">
        <f>Input!C172</f>
        <v>171489.67092002855</v>
      </c>
    </row>
    <row r="45" spans="1:3" x14ac:dyDescent="0.45">
      <c r="A45" s="4" t="s">
        <v>202</v>
      </c>
      <c r="B45" s="99" t="s">
        <v>191</v>
      </c>
      <c r="C45" s="53">
        <f>Input!C173</f>
        <v>53249.349306019045</v>
      </c>
    </row>
    <row r="46" spans="1:3" x14ac:dyDescent="0.45">
      <c r="A46" s="4" t="s">
        <v>203</v>
      </c>
      <c r="B46" s="99" t="s">
        <v>192</v>
      </c>
      <c r="C46" s="53">
        <f>Input!C174</f>
        <v>17768.625261395071</v>
      </c>
    </row>
    <row r="47" spans="1:3" ht="14.65" thickBot="1" x14ac:dyDescent="0.5">
      <c r="A47" s="4" t="s">
        <v>204</v>
      </c>
      <c r="B47" s="99" t="s">
        <v>193</v>
      </c>
      <c r="C47" s="46">
        <f>Input!C175</f>
        <v>2515.7118769204103</v>
      </c>
    </row>
    <row r="48" spans="1:3" ht="18.75" customHeight="1" thickBot="1" x14ac:dyDescent="0.5">
      <c r="A48" s="23" t="s">
        <v>7</v>
      </c>
      <c r="B48" s="24"/>
      <c r="C48" s="54">
        <f>SUM(C42:C47)</f>
        <v>7788783.0914665377</v>
      </c>
    </row>
    <row r="49" spans="1:3" ht="9" customHeight="1" x14ac:dyDescent="0.45"/>
    <row r="50" spans="1:3" ht="104.25" customHeight="1" x14ac:dyDescent="0.45">
      <c r="A50" s="180" t="s">
        <v>211</v>
      </c>
      <c r="B50" s="180"/>
      <c r="C50" s="180"/>
    </row>
    <row r="51" spans="1:3" ht="5.0999999999999996" customHeight="1" thickBot="1" x14ac:dyDescent="0.5"/>
    <row r="52" spans="1:3" ht="15" customHeight="1" x14ac:dyDescent="0.45">
      <c r="A52" s="169" t="s">
        <v>38</v>
      </c>
      <c r="B52" s="171" t="s">
        <v>208</v>
      </c>
      <c r="C52" s="17" t="s">
        <v>11</v>
      </c>
    </row>
    <row r="53" spans="1:3" ht="33" customHeight="1" x14ac:dyDescent="0.45">
      <c r="A53" s="170"/>
      <c r="B53" s="172"/>
      <c r="C53" s="20" t="s">
        <v>57</v>
      </c>
    </row>
    <row r="54" spans="1:3" ht="15" customHeight="1" x14ac:dyDescent="0.45">
      <c r="A54" s="21" t="s">
        <v>199</v>
      </c>
      <c r="B54" s="99" t="s">
        <v>216</v>
      </c>
      <c r="C54" s="66">
        <f t="shared" ref="C54:C59" si="1">C30/C42</f>
        <v>1.5184782567730535</v>
      </c>
    </row>
    <row r="55" spans="1:3" x14ac:dyDescent="0.45">
      <c r="A55" s="21" t="s">
        <v>200</v>
      </c>
      <c r="B55" s="99" t="s">
        <v>217</v>
      </c>
      <c r="C55" s="67">
        <f t="shared" si="1"/>
        <v>5.3261019837161294</v>
      </c>
    </row>
    <row r="56" spans="1:3" ht="15" customHeight="1" x14ac:dyDescent="0.45">
      <c r="A56" s="21" t="s">
        <v>201</v>
      </c>
      <c r="B56" s="99" t="s">
        <v>190</v>
      </c>
      <c r="C56" s="67">
        <f t="shared" si="1"/>
        <v>13.012555086005632</v>
      </c>
    </row>
    <row r="57" spans="1:3" x14ac:dyDescent="0.45">
      <c r="A57" s="21" t="s">
        <v>202</v>
      </c>
      <c r="B57" s="99" t="s">
        <v>191</v>
      </c>
      <c r="C57" s="67">
        <f t="shared" si="1"/>
        <v>76.624283993693808</v>
      </c>
    </row>
    <row r="58" spans="1:3" x14ac:dyDescent="0.45">
      <c r="A58" s="21" t="s">
        <v>203</v>
      </c>
      <c r="B58" s="99" t="s">
        <v>192</v>
      </c>
      <c r="C58" s="67">
        <f t="shared" si="1"/>
        <v>411.48449029296142</v>
      </c>
    </row>
    <row r="59" spans="1:3" ht="14.65" thickBot="1" x14ac:dyDescent="0.5">
      <c r="A59" s="22" t="s">
        <v>204</v>
      </c>
      <c r="B59" s="101" t="s">
        <v>193</v>
      </c>
      <c r="C59" s="73">
        <f t="shared" si="1"/>
        <v>1413.5698808774653</v>
      </c>
    </row>
    <row r="62" spans="1:3" x14ac:dyDescent="0.45">
      <c r="C62" s="61"/>
    </row>
    <row r="63" spans="1:3" x14ac:dyDescent="0.45">
      <c r="C63" s="61"/>
    </row>
    <row r="64" spans="1:3" x14ac:dyDescent="0.45">
      <c r="C64" s="61"/>
    </row>
    <row r="65" spans="3:3" x14ac:dyDescent="0.45">
      <c r="C65" s="61"/>
    </row>
    <row r="66" spans="3:3" x14ac:dyDescent="0.45">
      <c r="C66" s="61"/>
    </row>
    <row r="67" spans="3:3" x14ac:dyDescent="0.45">
      <c r="C67" s="61"/>
    </row>
    <row r="68" spans="3:3" x14ac:dyDescent="0.45">
      <c r="C68" s="61"/>
    </row>
  </sheetData>
  <mergeCells count="15">
    <mergeCell ref="A8:C8"/>
    <mergeCell ref="A38:C38"/>
    <mergeCell ref="A52:A53"/>
    <mergeCell ref="B52:B53"/>
    <mergeCell ref="A50:C50"/>
    <mergeCell ref="A10:A11"/>
    <mergeCell ref="B10:B11"/>
    <mergeCell ref="A40:A41"/>
    <mergeCell ref="B40:B41"/>
    <mergeCell ref="A16:A17"/>
    <mergeCell ref="B16:B17"/>
    <mergeCell ref="A28:A29"/>
    <mergeCell ref="B28:B29"/>
    <mergeCell ref="A26:C26"/>
    <mergeCell ref="A14:C14"/>
  </mergeCells>
  <printOptions horizontalCentered="1"/>
  <pageMargins left="0.23622047244094491" right="0.23622047244094491" top="0.74803149606299213" bottom="0.74803149606299213" header="0.31496062992125984" footer="0.31496062992125984"/>
  <pageSetup paperSize="9" scale="71" fitToHeight="0" orientation="landscape" verticalDpi="0" r:id="rId1"/>
  <headerFooter>
    <oddFooter>&amp;L&amp;D&amp;C_x000D_&amp;1#&amp;"Calibri"&amp;10&amp;K000000 PÚBLICA&amp;RPágina &amp;P de &amp;N</oddFooter>
  </headerFooter>
  <rowBreaks count="1" manualBreakCount="1">
    <brk id="37"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C28"/>
  <sheetViews>
    <sheetView showGridLines="0" zoomScaleNormal="100" workbookViewId="0"/>
  </sheetViews>
  <sheetFormatPr baseColWidth="10" defaultColWidth="11.3984375" defaultRowHeight="14.25" x14ac:dyDescent="0.45"/>
  <cols>
    <col min="1" max="1" width="31.59765625" style="1" customWidth="1"/>
    <col min="2" max="2" width="33.265625" style="1" customWidth="1"/>
    <col min="3" max="3" width="18.265625" style="1" bestFit="1" customWidth="1"/>
    <col min="4" max="16384" width="11.3984375" style="1"/>
  </cols>
  <sheetData>
    <row r="1" spans="1:3" ht="5.0999999999999996" customHeight="1" x14ac:dyDescent="0.45">
      <c r="A1" s="12"/>
      <c r="B1" s="12"/>
      <c r="C1" s="12"/>
    </row>
    <row r="2" spans="1:3" x14ac:dyDescent="0.45">
      <c r="A2" s="12"/>
      <c r="B2" s="12"/>
      <c r="C2" s="12"/>
    </row>
    <row r="3" spans="1:3" x14ac:dyDescent="0.45">
      <c r="A3" s="12"/>
      <c r="B3" s="12"/>
      <c r="C3" s="12"/>
    </row>
    <row r="4" spans="1:3" x14ac:dyDescent="0.45">
      <c r="A4" s="12"/>
      <c r="B4" s="12"/>
      <c r="C4" s="12"/>
    </row>
    <row r="5" spans="1:3" ht="5.0999999999999996" customHeight="1" thickBot="1" x14ac:dyDescent="0.5">
      <c r="A5" s="12"/>
      <c r="B5" s="12"/>
      <c r="C5" s="12"/>
    </row>
    <row r="6" spans="1:3" ht="49.15" customHeight="1" thickBot="1" x14ac:dyDescent="0.5">
      <c r="A6" s="27" t="s">
        <v>91</v>
      </c>
      <c r="B6" s="28"/>
      <c r="C6" s="30"/>
    </row>
    <row r="7" spans="1:3" ht="5.0999999999999996" customHeight="1" x14ac:dyDescent="0.45"/>
    <row r="8" spans="1:3" ht="27.75" customHeight="1" x14ac:dyDescent="0.45">
      <c r="A8" s="68" t="s">
        <v>74</v>
      </c>
      <c r="B8" s="13"/>
      <c r="C8" s="14"/>
    </row>
    <row r="9" spans="1:3" ht="5.0999999999999996" customHeight="1" thickBot="1" x14ac:dyDescent="0.5"/>
    <row r="10" spans="1:3" ht="15" customHeight="1" x14ac:dyDescent="0.45">
      <c r="A10" s="169"/>
      <c r="B10" s="171"/>
      <c r="C10" s="19" t="s">
        <v>11</v>
      </c>
    </row>
    <row r="11" spans="1:3" ht="33" customHeight="1" x14ac:dyDescent="0.45">
      <c r="A11" s="170"/>
      <c r="B11" s="172"/>
      <c r="C11" s="20" t="s">
        <v>57</v>
      </c>
    </row>
    <row r="12" spans="1:3" ht="43.15" thickBot="1" x14ac:dyDescent="0.5">
      <c r="A12" s="22" t="s">
        <v>9</v>
      </c>
      <c r="B12" s="5" t="s">
        <v>8</v>
      </c>
      <c r="C12" s="72">
        <f>Input!C23</f>
        <v>0</v>
      </c>
    </row>
    <row r="13" spans="1:3" ht="9" customHeight="1" x14ac:dyDescent="0.45">
      <c r="C13" s="52"/>
    </row>
    <row r="14" spans="1:3" ht="27.75" customHeight="1" x14ac:dyDescent="0.45">
      <c r="A14" s="68" t="s">
        <v>92</v>
      </c>
      <c r="B14" s="13"/>
      <c r="C14" s="14"/>
    </row>
    <row r="15" spans="1:3" ht="9.75" customHeight="1" thickBot="1" x14ac:dyDescent="0.5"/>
    <row r="16" spans="1:3" ht="15" customHeight="1" x14ac:dyDescent="0.45">
      <c r="A16" s="169"/>
      <c r="B16" s="171"/>
      <c r="C16" s="19" t="s">
        <v>11</v>
      </c>
    </row>
    <row r="17" spans="1:3" ht="33" customHeight="1" x14ac:dyDescent="0.45">
      <c r="A17" s="170"/>
      <c r="B17" s="172"/>
      <c r="C17" s="20" t="s">
        <v>57</v>
      </c>
    </row>
    <row r="18" spans="1:3" ht="15" customHeight="1" x14ac:dyDescent="0.45">
      <c r="A18" s="43" t="s">
        <v>48</v>
      </c>
      <c r="B18" s="4" t="s">
        <v>49</v>
      </c>
      <c r="C18" s="46">
        <f>Input!C53</f>
        <v>324628025.43010402</v>
      </c>
    </row>
    <row r="19" spans="1:3" ht="15" customHeight="1" thickBot="1" x14ac:dyDescent="0.5">
      <c r="A19" s="36" t="s">
        <v>50</v>
      </c>
      <c r="B19" s="4" t="s">
        <v>51</v>
      </c>
      <c r="C19" s="46">
        <f>Input!C103</f>
        <v>322539752.15366572</v>
      </c>
    </row>
    <row r="20" spans="1:3" ht="18.75" customHeight="1" thickBot="1" x14ac:dyDescent="0.5">
      <c r="A20" s="23" t="s">
        <v>7</v>
      </c>
      <c r="B20" s="24"/>
      <c r="C20" s="54">
        <f t="shared" ref="C20" si="0">SUM(C18:C19)</f>
        <v>647167777.5837698</v>
      </c>
    </row>
    <row r="21" spans="1:3" x14ac:dyDescent="0.45">
      <c r="C21" s="92"/>
    </row>
    <row r="22" spans="1:3" ht="40.15" customHeight="1" x14ac:dyDescent="0.45">
      <c r="A22" s="180" t="s">
        <v>256</v>
      </c>
      <c r="B22" s="180"/>
      <c r="C22" s="180"/>
    </row>
    <row r="23" spans="1:3" ht="9.75" customHeight="1" thickBot="1" x14ac:dyDescent="0.5"/>
    <row r="24" spans="1:3" ht="15" customHeight="1" x14ac:dyDescent="0.45">
      <c r="A24" s="169"/>
      <c r="B24" s="171"/>
      <c r="C24" s="19" t="s">
        <v>11</v>
      </c>
    </row>
    <row r="25" spans="1:3" ht="33" customHeight="1" thickBot="1" x14ac:dyDescent="0.5">
      <c r="A25" s="170"/>
      <c r="B25" s="172"/>
      <c r="C25" s="20" t="s">
        <v>57</v>
      </c>
    </row>
    <row r="26" spans="1:3" ht="18.75" customHeight="1" thickBot="1" x14ac:dyDescent="0.5">
      <c r="A26" s="23" t="s">
        <v>7</v>
      </c>
      <c r="B26" s="24"/>
      <c r="C26" s="95">
        <f t="shared" ref="C26" si="1">C12/C20</f>
        <v>0</v>
      </c>
    </row>
    <row r="27" spans="1:3" x14ac:dyDescent="0.45">
      <c r="C27" s="92"/>
    </row>
    <row r="28" spans="1:3" x14ac:dyDescent="0.45">
      <c r="C28" s="106"/>
    </row>
  </sheetData>
  <mergeCells count="7">
    <mergeCell ref="A10:A11"/>
    <mergeCell ref="B10:B11"/>
    <mergeCell ref="A16:A17"/>
    <mergeCell ref="B16:B17"/>
    <mergeCell ref="A24:A25"/>
    <mergeCell ref="B24:B25"/>
    <mergeCell ref="A22:C22"/>
  </mergeCells>
  <printOptions horizontalCentered="1"/>
  <pageMargins left="0.23622047244094491" right="0.23622047244094491" top="0.74803149606299213" bottom="0.74803149606299213" header="0.31496062992125984" footer="0.31496062992125984"/>
  <pageSetup paperSize="9" scale="74" fitToHeight="0" orientation="landscape" verticalDpi="0" r:id="rId1"/>
  <headerFooter>
    <oddFooter>&amp;L&amp;D&amp;C_x000D_&amp;1#&amp;"Calibri"&amp;10&amp;K000000 PÚBLICA&amp;RPágina &amp;P de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62"/>
  <sheetViews>
    <sheetView showGridLines="0" zoomScale="120" zoomScaleNormal="120" workbookViewId="0"/>
  </sheetViews>
  <sheetFormatPr baseColWidth="10" defaultColWidth="11.3984375" defaultRowHeight="14.25" x14ac:dyDescent="0.45"/>
  <cols>
    <col min="1" max="1" width="36.73046875" style="1" customWidth="1"/>
    <col min="2" max="2" width="47" style="1" customWidth="1"/>
    <col min="3" max="3" width="18.59765625" style="1" customWidth="1"/>
    <col min="4" max="4" width="3.86328125" style="1" customWidth="1"/>
    <col min="5" max="16384" width="11.3984375" style="1"/>
  </cols>
  <sheetData>
    <row r="1" spans="1:8" ht="5.0999999999999996" customHeight="1" x14ac:dyDescent="0.45">
      <c r="A1" s="12"/>
      <c r="B1" s="12"/>
      <c r="C1" s="12"/>
    </row>
    <row r="2" spans="1:8" x14ac:dyDescent="0.45">
      <c r="A2" s="12"/>
      <c r="B2" s="12"/>
      <c r="C2" s="12"/>
    </row>
    <row r="3" spans="1:8" x14ac:dyDescent="0.45">
      <c r="A3" s="12"/>
      <c r="B3" s="12"/>
      <c r="C3" s="12"/>
    </row>
    <row r="4" spans="1:8" x14ac:dyDescent="0.45">
      <c r="A4" s="12"/>
      <c r="B4" s="12"/>
      <c r="C4" s="12"/>
    </row>
    <row r="5" spans="1:8" ht="5.0999999999999996" customHeight="1" thickBot="1" x14ac:dyDescent="0.5">
      <c r="A5" s="12"/>
      <c r="B5" s="12"/>
      <c r="C5" s="12"/>
    </row>
    <row r="6" spans="1:8" ht="33" customHeight="1" thickBot="1" x14ac:dyDescent="0.5">
      <c r="A6" s="27" t="s">
        <v>93</v>
      </c>
      <c r="B6" s="28"/>
      <c r="C6" s="30"/>
    </row>
    <row r="7" spans="1:8" ht="5.0999999999999996" customHeight="1" x14ac:dyDescent="0.45"/>
    <row r="8" spans="1:8" ht="27.75" customHeight="1" x14ac:dyDescent="0.45">
      <c r="A8" s="68" t="s">
        <v>97</v>
      </c>
      <c r="B8" s="13"/>
      <c r="C8" s="14"/>
    </row>
    <row r="9" spans="1:8" ht="5.0999999999999996" customHeight="1" x14ac:dyDescent="0.45"/>
    <row r="10" spans="1:8" ht="45.75" customHeight="1" x14ac:dyDescent="0.45">
      <c r="A10" s="186" t="s">
        <v>94</v>
      </c>
      <c r="B10" s="186"/>
      <c r="C10" s="186"/>
    </row>
    <row r="11" spans="1:8" ht="9" customHeight="1" thickBot="1" x14ac:dyDescent="0.5"/>
    <row r="12" spans="1:8" ht="25.5" customHeight="1" x14ac:dyDescent="0.45">
      <c r="A12" s="169" t="s">
        <v>64</v>
      </c>
      <c r="B12" s="171" t="s">
        <v>64</v>
      </c>
      <c r="C12" s="19" t="s">
        <v>11</v>
      </c>
    </row>
    <row r="13" spans="1:8" ht="25.5" customHeight="1" x14ac:dyDescent="0.45">
      <c r="A13" s="178"/>
      <c r="B13" s="179"/>
      <c r="C13" s="112" t="s">
        <v>57</v>
      </c>
    </row>
    <row r="14" spans="1:8" ht="15" customHeight="1" x14ac:dyDescent="0.45">
      <c r="A14" s="113" t="str">
        <f>'Entry Tariff_3'!A48</f>
        <v>CI Tarifa</v>
      </c>
      <c r="B14" s="115" t="str">
        <f>'Entry Tariff_3'!B48</f>
        <v>Conexión Internacional / Interconnection points</v>
      </c>
      <c r="C14" s="189">
        <f>ROUND('Entry Tariff_3'!C48,3)</f>
        <v>171.697</v>
      </c>
      <c r="D14" s="61"/>
      <c r="E14" s="131"/>
      <c r="F14" s="131"/>
      <c r="G14" s="131"/>
      <c r="H14" s="131"/>
    </row>
    <row r="15" spans="1:8" ht="15" customHeight="1" x14ac:dyDescent="0.45">
      <c r="A15" s="36" t="str">
        <f>'Entry Tariff_3'!A49</f>
        <v>CI Almería</v>
      </c>
      <c r="B15" s="4" t="str">
        <f>'Entry Tariff_3'!B49</f>
        <v>Conexión Internacional / Interconnection points</v>
      </c>
      <c r="C15" s="148">
        <f>ROUND('Entry Tariff_3'!C49,3)</f>
        <v>156.78299999999999</v>
      </c>
      <c r="D15" s="61"/>
      <c r="E15" s="131"/>
      <c r="F15" s="131"/>
      <c r="G15" s="131"/>
      <c r="H15" s="131"/>
    </row>
    <row r="16" spans="1:8" ht="15" customHeight="1" x14ac:dyDescent="0.45">
      <c r="A16" s="36" t="str">
        <f>'Entry Tariff_3'!A50</f>
        <v>VIP Pirineos</v>
      </c>
      <c r="B16" s="4" t="str">
        <f>'Entry Tariff_3'!B50</f>
        <v>Conexión Internacional / Interconnection points</v>
      </c>
      <c r="C16" s="148">
        <f>ROUND('Entry Tariff_3'!C50,3)</f>
        <v>116.572</v>
      </c>
      <c r="D16" s="61"/>
      <c r="E16" s="131"/>
      <c r="F16" s="131"/>
      <c r="G16" s="131"/>
      <c r="H16" s="131"/>
    </row>
    <row r="17" spans="1:8" ht="15" customHeight="1" x14ac:dyDescent="0.45">
      <c r="A17" s="36" t="str">
        <f>'Entry Tariff_3'!A51</f>
        <v>VIP Ibérico</v>
      </c>
      <c r="B17" s="6" t="str">
        <f>'Entry Tariff_3'!B51</f>
        <v>Conexión Internacional / Interconnection points</v>
      </c>
      <c r="C17" s="148">
        <f>ROUND('Entry Tariff_3'!C51,3)</f>
        <v>198.34700000000001</v>
      </c>
      <c r="D17" s="61"/>
      <c r="E17" s="131"/>
      <c r="F17" s="131"/>
      <c r="G17" s="131"/>
      <c r="H17" s="131"/>
    </row>
    <row r="18" spans="1:8" ht="15" customHeight="1" x14ac:dyDescent="0.45">
      <c r="A18" s="36" t="str">
        <f>'Entry Tariff_3'!A52</f>
        <v>GNL / LNG</v>
      </c>
      <c r="B18" s="6" t="str">
        <f>'Entry Tariff_3'!B52</f>
        <v>Planta GNL / LNG Plant</v>
      </c>
      <c r="C18" s="148">
        <f>ROUND('Entry Tariff_3'!C52,3)</f>
        <v>115.96899999999999</v>
      </c>
      <c r="D18" s="61"/>
      <c r="E18" s="131"/>
      <c r="F18" s="131"/>
      <c r="G18" s="131"/>
      <c r="H18" s="131"/>
    </row>
    <row r="19" spans="1:8" ht="15" customHeight="1" x14ac:dyDescent="0.45">
      <c r="A19" s="36" t="str">
        <f>'Entry Tariff_3'!A53</f>
        <v>YAC Marismas</v>
      </c>
      <c r="B19" s="6" t="str">
        <f>'Entry Tariff_3'!B53</f>
        <v>Producción Nacional / Production facilities</v>
      </c>
      <c r="C19" s="148">
        <f>ROUND('Entry Tariff_3'!C53,3)</f>
        <v>156.89599999999999</v>
      </c>
      <c r="D19" s="61"/>
      <c r="E19" s="131"/>
      <c r="F19" s="131"/>
      <c r="G19" s="131"/>
      <c r="H19" s="131"/>
    </row>
    <row r="20" spans="1:8" ht="15" customHeight="1" x14ac:dyDescent="0.45">
      <c r="A20" s="36" t="str">
        <f>'Entry Tariff_3'!A54</f>
        <v>YAC Aznalcázar</v>
      </c>
      <c r="B20" s="6" t="str">
        <f>'Entry Tariff_3'!B54</f>
        <v>Producción Nacional / Production facilities</v>
      </c>
      <c r="C20" s="148">
        <f>ROUND('Entry Tariff_3'!C54,3)</f>
        <v>152.93</v>
      </c>
      <c r="D20" s="61"/>
      <c r="E20" s="131"/>
      <c r="F20" s="131"/>
      <c r="G20" s="131"/>
      <c r="H20" s="131"/>
    </row>
    <row r="21" spans="1:8" ht="15" customHeight="1" x14ac:dyDescent="0.45">
      <c r="A21" s="36" t="str">
        <f>'Entry Tariff_3'!A55</f>
        <v>YAC Poseidón</v>
      </c>
      <c r="B21" s="6" t="str">
        <f>'Entry Tariff_3'!B55</f>
        <v>Producción Nacional / Production facilities</v>
      </c>
      <c r="C21" s="148">
        <f>ROUND('Entry Tariff_3'!C55,3)</f>
        <v>161.881</v>
      </c>
      <c r="D21" s="61"/>
      <c r="E21" s="131"/>
      <c r="F21" s="131"/>
      <c r="G21" s="131"/>
      <c r="H21" s="131"/>
    </row>
    <row r="22" spans="1:8" ht="15" customHeight="1" x14ac:dyDescent="0.45">
      <c r="A22" s="36" t="str">
        <f>'Entry Tariff_3'!A56</f>
        <v>YAC Viura</v>
      </c>
      <c r="B22" s="6" t="str">
        <f>'Entry Tariff_3'!B56</f>
        <v>Producción Nacional / Production facilities</v>
      </c>
      <c r="C22" s="148">
        <f>ROUND('Entry Tariff_3'!C56,3)</f>
        <v>88.173000000000002</v>
      </c>
      <c r="D22" s="61"/>
      <c r="E22" s="131"/>
      <c r="F22" s="131"/>
      <c r="G22" s="131"/>
      <c r="H22" s="131"/>
    </row>
    <row r="23" spans="1:8" ht="15" customHeight="1" x14ac:dyDescent="0.45">
      <c r="A23" s="36" t="str">
        <f>'Entry Tariff_3'!A57</f>
        <v>BIO Madrid</v>
      </c>
      <c r="B23" s="6" t="str">
        <f>'Entry Tariff_3'!B57</f>
        <v>Biogás / Biogas</v>
      </c>
      <c r="C23" s="148">
        <f>ROUND('Entry Tariff_3'!C57,3)</f>
        <v>94.337000000000003</v>
      </c>
      <c r="D23" s="61"/>
      <c r="E23" s="131"/>
      <c r="F23" s="131"/>
      <c r="G23" s="131"/>
      <c r="H23" s="131"/>
    </row>
    <row r="24" spans="1:8" ht="15" customHeight="1" x14ac:dyDescent="0.45">
      <c r="A24" s="36" t="str">
        <f>'Entry Tariff_3'!A58</f>
        <v>BIO La Galera</v>
      </c>
      <c r="B24" s="6" t="str">
        <f>'Entry Tariff_3'!B58</f>
        <v>Biogás / Biogas</v>
      </c>
      <c r="C24" s="148">
        <f>ROUND('Entry Tariff_3'!C58,3)</f>
        <v>101.11499999999999</v>
      </c>
      <c r="D24" s="61"/>
      <c r="E24" s="131"/>
      <c r="F24" s="131"/>
      <c r="G24" s="131"/>
      <c r="H24" s="131"/>
    </row>
    <row r="25" spans="1:8" ht="15" customHeight="1" x14ac:dyDescent="0.45">
      <c r="A25" s="36" t="s">
        <v>267</v>
      </c>
      <c r="B25" s="6" t="str">
        <f>B24</f>
        <v>Biogás / Biogas</v>
      </c>
      <c r="C25" s="148">
        <f>ROUND(SUMPRODUCT(C23:C24,'Entry Tariff_3'!C21:C22)/SUM('Entry Tariff_3'!C21:C22),3)</f>
        <v>95.221000000000004</v>
      </c>
      <c r="D25" s="61"/>
      <c r="E25" s="131"/>
      <c r="F25" s="131"/>
      <c r="G25" s="131"/>
      <c r="H25" s="131"/>
    </row>
    <row r="26" spans="1:8" ht="15" customHeight="1" thickBot="1" x14ac:dyDescent="0.5">
      <c r="A26" s="22" t="str">
        <f>'Entry Tariff_3'!A59</f>
        <v>AASS</v>
      </c>
      <c r="B26" s="5" t="str">
        <f>'Entry Tariff_3'!B59</f>
        <v>AA.SS / Storage facilities</v>
      </c>
      <c r="C26" s="190">
        <f>ROUND('Entry Tariff_3'!C59,3)</f>
        <v>0</v>
      </c>
      <c r="E26" s="131"/>
      <c r="F26" s="131"/>
      <c r="G26" s="131"/>
      <c r="H26" s="131"/>
    </row>
    <row r="27" spans="1:8" ht="23.85" customHeight="1" x14ac:dyDescent="0.45"/>
    <row r="28" spans="1:8" ht="27.75" customHeight="1" x14ac:dyDescent="0.45">
      <c r="A28" s="68" t="s">
        <v>95</v>
      </c>
      <c r="B28" s="13"/>
      <c r="C28" s="14"/>
    </row>
    <row r="29" spans="1:8" ht="9" customHeight="1" thickBot="1" x14ac:dyDescent="0.5"/>
    <row r="30" spans="1:8" ht="25.5" customHeight="1" x14ac:dyDescent="0.45">
      <c r="A30" s="169" t="s">
        <v>64</v>
      </c>
      <c r="B30" s="171" t="s">
        <v>64</v>
      </c>
      <c r="C30" s="19" t="s">
        <v>11</v>
      </c>
    </row>
    <row r="31" spans="1:8" ht="25.5" customHeight="1" x14ac:dyDescent="0.45">
      <c r="A31" s="178"/>
      <c r="B31" s="179"/>
      <c r="C31" s="112" t="s">
        <v>57</v>
      </c>
    </row>
    <row r="32" spans="1:8" ht="15" customHeight="1" thickBot="1" x14ac:dyDescent="0.5">
      <c r="A32" s="110" t="s">
        <v>96</v>
      </c>
      <c r="B32" s="111"/>
      <c r="C32" s="133">
        <f>ROUND('Commodity tariff'!C26,3)</f>
        <v>0</v>
      </c>
      <c r="E32" s="131"/>
      <c r="F32" s="131"/>
      <c r="G32" s="131"/>
    </row>
    <row r="34" spans="1:7" ht="27.75" customHeight="1" x14ac:dyDescent="0.45">
      <c r="A34" s="68" t="s">
        <v>98</v>
      </c>
      <c r="B34" s="13"/>
      <c r="C34" s="14"/>
    </row>
    <row r="35" spans="1:7" ht="5.0999999999999996" customHeight="1" x14ac:dyDescent="0.45"/>
    <row r="36" spans="1:7" ht="46.15" customHeight="1" x14ac:dyDescent="0.45">
      <c r="A36" s="186" t="s">
        <v>99</v>
      </c>
      <c r="B36" s="186"/>
      <c r="C36" s="186"/>
    </row>
    <row r="37" spans="1:7" ht="9" customHeight="1" thickBot="1" x14ac:dyDescent="0.5"/>
    <row r="38" spans="1:7" ht="25.5" customHeight="1" x14ac:dyDescent="0.45">
      <c r="A38" s="169" t="s">
        <v>101</v>
      </c>
      <c r="B38" s="171" t="s">
        <v>100</v>
      </c>
      <c r="C38" s="19" t="s">
        <v>11</v>
      </c>
    </row>
    <row r="39" spans="1:7" ht="25.5" customHeight="1" x14ac:dyDescent="0.45">
      <c r="A39" s="178"/>
      <c r="B39" s="179"/>
      <c r="C39" s="112" t="s">
        <v>57</v>
      </c>
    </row>
    <row r="40" spans="1:7" ht="26.25" customHeight="1" x14ac:dyDescent="0.45">
      <c r="A40" s="117" t="str">
        <f>'Exit Tariff_3'!A36</f>
        <v>Salida Nacional / National exit</v>
      </c>
      <c r="B40" s="115" t="str">
        <f>'Exit Tariff_3'!B36</f>
        <v>Salida Nacional / National exit</v>
      </c>
      <c r="C40" s="189">
        <f>ROUND('Exit Tariff_3'!C36,3)</f>
        <v>91.488</v>
      </c>
      <c r="D40" s="61"/>
      <c r="E40" s="131"/>
      <c r="F40" s="131"/>
      <c r="G40" s="131"/>
    </row>
    <row r="41" spans="1:7" ht="15" customHeight="1" x14ac:dyDescent="0.45">
      <c r="A41" s="36" t="str">
        <f>'Exit Tariff_3'!A37</f>
        <v>GNL/ LNG</v>
      </c>
      <c r="B41" s="6" t="str">
        <f>'Exit Tariff_3'!B37</f>
        <v>Planta GNL / LNG Plant</v>
      </c>
      <c r="C41" s="148">
        <f>ROUND('Exit Tariff_3'!C37,3)</f>
        <v>108.89700000000001</v>
      </c>
      <c r="D41" s="61"/>
      <c r="E41" s="131"/>
      <c r="F41" s="131"/>
      <c r="G41" s="131"/>
    </row>
    <row r="42" spans="1:7" ht="15" customHeight="1" x14ac:dyDescent="0.45">
      <c r="A42" s="36" t="str">
        <f>'Exit Tariff_3'!A38</f>
        <v>VIP Pirineos</v>
      </c>
      <c r="B42" s="6" t="str">
        <f>'Exit Tariff_3'!B38</f>
        <v>Conexión Internacional / Interconnection points</v>
      </c>
      <c r="C42" s="148">
        <f>ROUND('Exit Tariff_3'!C38,3)</f>
        <v>96.659000000000006</v>
      </c>
      <c r="D42" s="61"/>
      <c r="E42" s="131"/>
      <c r="F42" s="131"/>
      <c r="G42" s="131"/>
    </row>
    <row r="43" spans="1:7" ht="15" customHeight="1" x14ac:dyDescent="0.45">
      <c r="A43" s="36" t="str">
        <f>'Exit Tariff_3'!A39</f>
        <v>VIP Ibérico</v>
      </c>
      <c r="B43" s="6" t="str">
        <f>'Exit Tariff_3'!B39</f>
        <v>Conexión Internacional / Interconnection points</v>
      </c>
      <c r="C43" s="148">
        <f>ROUND('Exit Tariff_3'!C39,3)</f>
        <v>113.339</v>
      </c>
      <c r="D43" s="61"/>
      <c r="E43" s="131"/>
      <c r="F43" s="131"/>
      <c r="G43" s="131"/>
    </row>
    <row r="44" spans="1:7" ht="15" customHeight="1" x14ac:dyDescent="0.45">
      <c r="A44" s="36" t="str">
        <f>'Exit Tariff_3'!A40</f>
        <v>CI Tarifa</v>
      </c>
      <c r="B44" s="6" t="str">
        <f>'Exit Tariff_3'!B40</f>
        <v>CI Tarifa</v>
      </c>
      <c r="C44" s="148">
        <f>ROUND('Exit Tariff_3'!C40,3)</f>
        <v>128.60599999999999</v>
      </c>
      <c r="D44" s="61"/>
      <c r="E44" s="131"/>
      <c r="F44" s="131"/>
      <c r="G44" s="131"/>
    </row>
    <row r="45" spans="1:7" ht="15" customHeight="1" thickBot="1" x14ac:dyDescent="0.5">
      <c r="A45" s="22" t="str">
        <f>'Exit Tariff_3'!A41</f>
        <v>AASS</v>
      </c>
      <c r="B45" s="5" t="str">
        <f>'Exit Tariff_3'!B41</f>
        <v>AA.SS / Storage facilities</v>
      </c>
      <c r="C45" s="190">
        <f>ROUND('Exit Tariff_3'!C41,3)</f>
        <v>0</v>
      </c>
      <c r="D45" s="61"/>
      <c r="E45" s="131"/>
      <c r="F45" s="131"/>
      <c r="G45" s="131"/>
    </row>
    <row r="46" spans="1:7" ht="10.5" customHeight="1" x14ac:dyDescent="0.45"/>
    <row r="47" spans="1:7" s="104" customFormat="1" ht="83.25" customHeight="1" x14ac:dyDescent="0.45">
      <c r="A47" s="186" t="s">
        <v>214</v>
      </c>
      <c r="B47" s="186"/>
      <c r="C47" s="186"/>
    </row>
    <row r="48" spans="1:7" ht="5.0999999999999996" customHeight="1" thickBot="1" x14ac:dyDescent="0.5"/>
    <row r="49" spans="1:7" ht="15" customHeight="1" x14ac:dyDescent="0.45">
      <c r="A49" s="169" t="s">
        <v>38</v>
      </c>
      <c r="B49" s="171" t="s">
        <v>208</v>
      </c>
      <c r="C49" s="19" t="s">
        <v>11</v>
      </c>
    </row>
    <row r="50" spans="1:7" ht="33" customHeight="1" x14ac:dyDescent="0.45">
      <c r="A50" s="178"/>
      <c r="B50" s="179"/>
      <c r="C50" s="112" t="s">
        <v>57</v>
      </c>
    </row>
    <row r="51" spans="1:7" ht="15" customHeight="1" x14ac:dyDescent="0.45">
      <c r="A51" s="113" t="s">
        <v>199</v>
      </c>
      <c r="B51" s="114" t="s">
        <v>216</v>
      </c>
      <c r="C51" s="191">
        <f>ROUND('Exit Tariff_4'!C54,6)</f>
        <v>1.518478</v>
      </c>
      <c r="E51" s="131"/>
      <c r="F51" s="131"/>
      <c r="G51" s="131"/>
    </row>
    <row r="52" spans="1:7" x14ac:dyDescent="0.45">
      <c r="A52" s="21" t="s">
        <v>200</v>
      </c>
      <c r="B52" s="99" t="s">
        <v>217</v>
      </c>
      <c r="C52" s="191">
        <f>ROUND('Exit Tariff_4'!C55,6)</f>
        <v>5.3261019999999997</v>
      </c>
      <c r="E52" s="131"/>
      <c r="F52" s="131"/>
      <c r="G52" s="131"/>
    </row>
    <row r="53" spans="1:7" ht="15" customHeight="1" x14ac:dyDescent="0.45">
      <c r="A53" s="21" t="s">
        <v>201</v>
      </c>
      <c r="B53" s="99" t="s">
        <v>190</v>
      </c>
      <c r="C53" s="191">
        <f>ROUND('Exit Tariff_4'!C56,6)</f>
        <v>13.012555000000001</v>
      </c>
      <c r="E53" s="131"/>
      <c r="F53" s="131"/>
      <c r="G53" s="131"/>
    </row>
    <row r="54" spans="1:7" ht="15" customHeight="1" x14ac:dyDescent="0.45">
      <c r="A54" s="21" t="s">
        <v>202</v>
      </c>
      <c r="B54" s="99" t="s">
        <v>191</v>
      </c>
      <c r="C54" s="191">
        <f>ROUND('Exit Tariff_4'!C57,6)</f>
        <v>76.624284000000003</v>
      </c>
      <c r="E54" s="131"/>
      <c r="F54" s="131"/>
      <c r="G54" s="131"/>
    </row>
    <row r="55" spans="1:7" ht="15" customHeight="1" x14ac:dyDescent="0.45">
      <c r="A55" s="21" t="s">
        <v>203</v>
      </c>
      <c r="B55" s="99" t="s">
        <v>192</v>
      </c>
      <c r="C55" s="191">
        <f>ROUND('Exit Tariff_4'!C58,6)</f>
        <v>411.48448999999999</v>
      </c>
      <c r="E55" s="131"/>
      <c r="F55" s="131"/>
      <c r="G55" s="131"/>
    </row>
    <row r="56" spans="1:7" ht="15" customHeight="1" thickBot="1" x14ac:dyDescent="0.5">
      <c r="A56" s="22" t="s">
        <v>204</v>
      </c>
      <c r="B56" s="101" t="s">
        <v>193</v>
      </c>
      <c r="C56" s="192">
        <f>ROUND('Exit Tariff_4'!C59,6)</f>
        <v>1413.5698809999999</v>
      </c>
      <c r="E56" s="131"/>
      <c r="F56" s="131"/>
      <c r="G56" s="131"/>
    </row>
    <row r="57" spans="1:7" ht="10.5" customHeight="1" x14ac:dyDescent="0.45">
      <c r="A57" s="102"/>
      <c r="B57" s="103"/>
      <c r="C57" s="103"/>
    </row>
    <row r="58" spans="1:7" ht="38.65" customHeight="1" x14ac:dyDescent="0.45">
      <c r="A58" s="186" t="s">
        <v>206</v>
      </c>
      <c r="B58" s="186"/>
      <c r="C58" s="186"/>
    </row>
    <row r="59" spans="1:7" ht="10.5" customHeight="1" thickBot="1" x14ac:dyDescent="0.5"/>
    <row r="60" spans="1:7" ht="25.5" customHeight="1" x14ac:dyDescent="0.45">
      <c r="A60" s="169" t="s">
        <v>101</v>
      </c>
      <c r="B60" s="171" t="s">
        <v>100</v>
      </c>
      <c r="C60" s="19" t="s">
        <v>11</v>
      </c>
    </row>
    <row r="61" spans="1:7" ht="25.5" customHeight="1" x14ac:dyDescent="0.45">
      <c r="A61" s="178"/>
      <c r="B61" s="179"/>
      <c r="C61" s="112" t="s">
        <v>57</v>
      </c>
    </row>
    <row r="62" spans="1:7" ht="15" customHeight="1" thickBot="1" x14ac:dyDescent="0.5">
      <c r="A62" s="110" t="s">
        <v>96</v>
      </c>
      <c r="B62" s="111"/>
      <c r="C62" s="133">
        <f>ROUND('Commodity tariff'!C$26,3)</f>
        <v>0</v>
      </c>
      <c r="E62" s="131"/>
      <c r="F62" s="131"/>
      <c r="G62" s="131"/>
    </row>
  </sheetData>
  <mergeCells count="14">
    <mergeCell ref="A10:C10"/>
    <mergeCell ref="A36:C36"/>
    <mergeCell ref="A58:C58"/>
    <mergeCell ref="A60:A61"/>
    <mergeCell ref="B60:B61"/>
    <mergeCell ref="A12:A13"/>
    <mergeCell ref="B12:B13"/>
    <mergeCell ref="A30:A31"/>
    <mergeCell ref="B30:B31"/>
    <mergeCell ref="A38:A39"/>
    <mergeCell ref="B38:B39"/>
    <mergeCell ref="A49:A50"/>
    <mergeCell ref="B49:B50"/>
    <mergeCell ref="A47:C47"/>
  </mergeCells>
  <printOptions horizontalCentered="1"/>
  <pageMargins left="0.23622047244094491" right="0.23622047244094491" top="0.74803149606299213" bottom="0.74803149606299213" header="0.31496062992125984" footer="0.31496062992125984"/>
  <pageSetup paperSize="9" scale="70" fitToHeight="0" orientation="landscape" verticalDpi="0" r:id="rId1"/>
  <headerFooter>
    <oddFooter>&amp;L&amp;D&amp;C_x000D_&amp;1#&amp;"Calibri"&amp;10&amp;K000000 PÚBLICA&amp;RPágina &amp;P de &amp;N</oddFooter>
  </headerFooter>
  <rowBreaks count="1" manualBreakCount="1">
    <brk id="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20</vt:i4>
      </vt:variant>
    </vt:vector>
  </HeadingPairs>
  <TitlesOfParts>
    <vt:vector size="38" baseType="lpstr">
      <vt:lpstr>Conditions</vt:lpstr>
      <vt:lpstr>Input</vt:lpstr>
      <vt:lpstr>Input_National_Capacity</vt:lpstr>
      <vt:lpstr>Entry capacity</vt:lpstr>
      <vt:lpstr>Exit Capacity</vt:lpstr>
      <vt:lpstr>Distance Matrix_en</vt:lpstr>
      <vt:lpstr>Distance Matrix_ex</vt:lpstr>
      <vt:lpstr>Entry Tariff_1a</vt:lpstr>
      <vt:lpstr>Entry Tariff_1b</vt:lpstr>
      <vt:lpstr>Entry Tariff_2</vt:lpstr>
      <vt:lpstr>Entry Tariff_3</vt:lpstr>
      <vt:lpstr>Exit Tariff_1a</vt:lpstr>
      <vt:lpstr>Exit Tariff_1b</vt:lpstr>
      <vt:lpstr>Exit Tariff_2</vt:lpstr>
      <vt:lpstr>Exit Tariff_3</vt:lpstr>
      <vt:lpstr>Exit Tariff_4</vt:lpstr>
      <vt:lpstr>Commodity tariff</vt:lpstr>
      <vt:lpstr>Final Tariff</vt:lpstr>
      <vt:lpstr>'Entry Tariff_2'!Área_de_impresión</vt:lpstr>
      <vt:lpstr>'Entry Tariff_3'!Área_de_impresión</vt:lpstr>
      <vt:lpstr>'Exit Capacity'!Área_de_impresión</vt:lpstr>
      <vt:lpstr>'Commodity tariff'!Títulos_a_imprimir</vt:lpstr>
      <vt:lpstr>'Distance Matrix_en'!Títulos_a_imprimir</vt:lpstr>
      <vt:lpstr>'Distance Matrix_ex'!Títulos_a_imprimir</vt:lpstr>
      <vt:lpstr>'Entry capacity'!Títulos_a_imprimir</vt:lpstr>
      <vt:lpstr>'Entry Tariff_1a'!Títulos_a_imprimir</vt:lpstr>
      <vt:lpstr>'Entry Tariff_1b'!Títulos_a_imprimir</vt:lpstr>
      <vt:lpstr>'Entry Tariff_2'!Títulos_a_imprimir</vt:lpstr>
      <vt:lpstr>'Entry Tariff_3'!Títulos_a_imprimir</vt:lpstr>
      <vt:lpstr>'Exit Capacity'!Títulos_a_imprimir</vt:lpstr>
      <vt:lpstr>'Exit Tariff_1a'!Títulos_a_imprimir</vt:lpstr>
      <vt:lpstr>'Exit Tariff_1b'!Títulos_a_imprimir</vt:lpstr>
      <vt:lpstr>'Exit Tariff_2'!Títulos_a_imprimir</vt:lpstr>
      <vt:lpstr>'Exit Tariff_3'!Títulos_a_imprimir</vt:lpstr>
      <vt:lpstr>'Exit Tariff_4'!Títulos_a_imprimir</vt:lpstr>
      <vt:lpstr>'Final Tariff'!Títulos_a_imprimir</vt:lpstr>
      <vt:lpstr>Input!Títulos_a_imprimir</vt:lpstr>
      <vt:lpstr>Input_National_Capacity!Títulos_a_imprimir</vt:lpstr>
    </vt:vector>
  </TitlesOfParts>
  <Company>CNMC</Company>
  <LinksUpToDate>false</LinksUpToDate>
  <SharedDoc>false</SharedDoc>
  <HyperlinkBase>WWW.CNMC.ES</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Simplified Tariff Simulator</dc:title>
  <dc:creator>CNMC</dc:creator>
  <dc:description>(c) CNMC</dc:description>
  <cp:lastModifiedBy>UPR</cp:lastModifiedBy>
  <cp:lastPrinted>2020-01-09T12:38:51Z</cp:lastPrinted>
  <dcterms:created xsi:type="dcterms:W3CDTF">2019-05-08T10:12:50Z</dcterms:created>
  <dcterms:modified xsi:type="dcterms:W3CDTF">2025-05-13T11:35:05Z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7707d3e-ee9a-4b44-b9d3-ec2af873d3b4_Enabled">
    <vt:lpwstr>true</vt:lpwstr>
  </property>
  <property fmtid="{D5CDD505-2E9C-101B-9397-08002B2CF9AE}" pid="3" name="MSIP_Label_17707d3e-ee9a-4b44-b9d3-ec2af873d3b4_SetDate">
    <vt:lpwstr>2022-05-10T12:37:08Z</vt:lpwstr>
  </property>
  <property fmtid="{D5CDD505-2E9C-101B-9397-08002B2CF9AE}" pid="4" name="MSIP_Label_17707d3e-ee9a-4b44-b9d3-ec2af873d3b4_Method">
    <vt:lpwstr>Privileged</vt:lpwstr>
  </property>
  <property fmtid="{D5CDD505-2E9C-101B-9397-08002B2CF9AE}" pid="5" name="MSIP_Label_17707d3e-ee9a-4b44-b9d3-ec2af873d3b4_Name">
    <vt:lpwstr>PUBLICA</vt:lpwstr>
  </property>
  <property fmtid="{D5CDD505-2E9C-101B-9397-08002B2CF9AE}" pid="6" name="MSIP_Label_17707d3e-ee9a-4b44-b9d3-ec2af873d3b4_SiteId">
    <vt:lpwstr>6aa9af7d-66e3-4309-b8d7-e4aef08e5761</vt:lpwstr>
  </property>
  <property fmtid="{D5CDD505-2E9C-101B-9397-08002B2CF9AE}" pid="7" name="MSIP_Label_17707d3e-ee9a-4b44-b9d3-ec2af873d3b4_ActionId">
    <vt:lpwstr>9ab09db0-6c85-4ea2-9b3c-86fbb51961f7</vt:lpwstr>
  </property>
  <property fmtid="{D5CDD505-2E9C-101B-9397-08002B2CF9AE}" pid="8" name="MSIP_Label_17707d3e-ee9a-4b44-b9d3-ec2af873d3b4_ContentBits">
    <vt:lpwstr>2</vt:lpwstr>
  </property>
</Properties>
</file>